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USER\Desktop\COMPARTIDOS hp\PERIODO 19-2\FORMATOS\"/>
    </mc:Choice>
  </mc:AlternateContent>
  <bookViews>
    <workbookView xWindow="0" yWindow="0" windowWidth="19200" windowHeight="11205" tabRatio="701"/>
  </bookViews>
  <sheets>
    <sheet name="TRONCO COMÚN" sheetId="7" r:id="rId1"/>
  </sheets>
  <definedNames>
    <definedName name="_xlnm.Print_Titles" localSheetId="0">'TRONCO COMÚN'!$1:$4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6" i="7" l="1"/>
  <c r="B6" i="7" s="1"/>
  <c r="B8" i="7" s="1"/>
  <c r="E126" i="7"/>
  <c r="B126" i="7"/>
  <c r="E125" i="7"/>
  <c r="I125" i="7" s="1"/>
  <c r="D125" i="7"/>
  <c r="E124" i="7"/>
  <c r="I124" i="7" s="1"/>
  <c r="D124" i="7"/>
  <c r="E123" i="7"/>
  <c r="I123" i="7" s="1"/>
  <c r="D123" i="7"/>
  <c r="E122" i="7"/>
  <c r="I122" i="7" s="1"/>
  <c r="D122" i="7"/>
  <c r="E121" i="7"/>
  <c r="I121" i="7" s="1"/>
  <c r="D121" i="7"/>
  <c r="E120" i="7"/>
  <c r="I120" i="7" s="1"/>
  <c r="D120" i="7"/>
  <c r="E119" i="7"/>
  <c r="I119" i="7" s="1"/>
  <c r="D119" i="7"/>
  <c r="E118" i="7"/>
  <c r="I118" i="7" s="1"/>
  <c r="D118" i="7"/>
  <c r="E117" i="7"/>
  <c r="I117" i="7" s="1"/>
  <c r="D117" i="7"/>
  <c r="B111" i="7"/>
  <c r="E110" i="7"/>
  <c r="I110" i="7" s="1"/>
  <c r="D110" i="7"/>
  <c r="E109" i="7"/>
  <c r="I109" i="7" s="1"/>
  <c r="D109" i="7"/>
  <c r="E108" i="7"/>
  <c r="I108" i="7" s="1"/>
  <c r="D108" i="7"/>
  <c r="E107" i="7"/>
  <c r="I107" i="7" s="1"/>
  <c r="D107" i="7"/>
  <c r="E106" i="7"/>
  <c r="I106" i="7" s="1"/>
  <c r="D106" i="7"/>
  <c r="E105" i="7"/>
  <c r="I105" i="7" s="1"/>
  <c r="D105" i="7"/>
  <c r="E104" i="7"/>
  <c r="I104" i="7" s="1"/>
  <c r="D104" i="7"/>
  <c r="E103" i="7"/>
  <c r="I103" i="7" s="1"/>
  <c r="D103" i="7"/>
  <c r="E102" i="7"/>
  <c r="I102" i="7" s="1"/>
  <c r="D102" i="7"/>
  <c r="B96" i="7"/>
  <c r="E95" i="7"/>
  <c r="I95" i="7" s="1"/>
  <c r="D95" i="7"/>
  <c r="E94" i="7"/>
  <c r="I94" i="7" s="1"/>
  <c r="D94" i="7"/>
  <c r="E93" i="7"/>
  <c r="I93" i="7" s="1"/>
  <c r="D93" i="7"/>
  <c r="E92" i="7"/>
  <c r="I92" i="7" s="1"/>
  <c r="D92" i="7"/>
  <c r="E91" i="7"/>
  <c r="I91" i="7" s="1"/>
  <c r="D91" i="7"/>
  <c r="E90" i="7"/>
  <c r="I90" i="7" s="1"/>
  <c r="D90" i="7"/>
  <c r="E89" i="7"/>
  <c r="I89" i="7" s="1"/>
  <c r="D89" i="7"/>
  <c r="E88" i="7"/>
  <c r="I88" i="7" s="1"/>
  <c r="D88" i="7"/>
  <c r="E87" i="7"/>
  <c r="I87" i="7" s="1"/>
  <c r="D87" i="7"/>
  <c r="B80" i="7"/>
  <c r="E79" i="7"/>
  <c r="I79" i="7" s="1"/>
  <c r="D79" i="7"/>
  <c r="E78" i="7"/>
  <c r="I78" i="7" s="1"/>
  <c r="D78" i="7"/>
  <c r="E77" i="7"/>
  <c r="I77" i="7" s="1"/>
  <c r="D77" i="7"/>
  <c r="E76" i="7"/>
  <c r="I76" i="7" s="1"/>
  <c r="D76" i="7"/>
  <c r="E75" i="7"/>
  <c r="I75" i="7" s="1"/>
  <c r="D75" i="7"/>
  <c r="E74" i="7"/>
  <c r="I74" i="7" s="1"/>
  <c r="D74" i="7"/>
  <c r="E73" i="7"/>
  <c r="I73" i="7" s="1"/>
  <c r="D73" i="7"/>
  <c r="E72" i="7"/>
  <c r="I72" i="7" s="1"/>
  <c r="D72" i="7"/>
  <c r="E71" i="7"/>
  <c r="I71" i="7" s="1"/>
  <c r="D71" i="7"/>
  <c r="E70" i="7"/>
  <c r="I70" i="7" s="1"/>
  <c r="D70" i="7"/>
  <c r="B65" i="7"/>
  <c r="E64" i="7"/>
  <c r="I64" i="7" s="1"/>
  <c r="D64" i="7"/>
  <c r="E63" i="7"/>
  <c r="I63" i="7" s="1"/>
  <c r="D63" i="7"/>
  <c r="E62" i="7"/>
  <c r="I62" i="7" s="1"/>
  <c r="D62" i="7"/>
  <c r="E61" i="7"/>
  <c r="I61" i="7" s="1"/>
  <c r="D61" i="7"/>
  <c r="E60" i="7"/>
  <c r="I60" i="7" s="1"/>
  <c r="D60" i="7"/>
  <c r="E59" i="7"/>
  <c r="I59" i="7" s="1"/>
  <c r="D59" i="7"/>
  <c r="E58" i="7"/>
  <c r="I58" i="7" s="1"/>
  <c r="D58" i="7"/>
  <c r="E57" i="7"/>
  <c r="I57" i="7" s="1"/>
  <c r="D57" i="7"/>
  <c r="E56" i="7"/>
  <c r="I56" i="7" s="1"/>
  <c r="D56" i="7"/>
  <c r="B51" i="7"/>
  <c r="E50" i="7"/>
  <c r="I50" i="7" s="1"/>
  <c r="D50" i="7"/>
  <c r="E49" i="7"/>
  <c r="I49" i="7" s="1"/>
  <c r="D49" i="7"/>
  <c r="E48" i="7"/>
  <c r="I48" i="7" s="1"/>
  <c r="D48" i="7"/>
  <c r="E47" i="7"/>
  <c r="I47" i="7" s="1"/>
  <c r="D47" i="7"/>
  <c r="E46" i="7"/>
  <c r="I46" i="7" s="1"/>
  <c r="D46" i="7"/>
  <c r="E45" i="7"/>
  <c r="I45" i="7" s="1"/>
  <c r="D45" i="7"/>
  <c r="E44" i="7"/>
  <c r="I44" i="7" s="1"/>
  <c r="D44" i="7"/>
  <c r="E43" i="7"/>
  <c r="I43" i="7" s="1"/>
  <c r="D43" i="7"/>
  <c r="E42" i="7"/>
  <c r="I42" i="7" s="1"/>
  <c r="D42" i="7"/>
  <c r="H75" i="7"/>
  <c r="H105" i="7"/>
  <c r="H109" i="7"/>
  <c r="H76" i="7" l="1"/>
  <c r="H108" i="7"/>
  <c r="H102" i="7"/>
  <c r="H121" i="7"/>
  <c r="H110" i="7"/>
  <c r="H93" i="7"/>
  <c r="H63" i="7"/>
  <c r="H87" i="7"/>
  <c r="H91" i="7"/>
  <c r="H124" i="7"/>
  <c r="H95" i="7"/>
  <c r="H62" i="7"/>
  <c r="H120" i="7"/>
  <c r="H64" i="7"/>
  <c r="H125" i="7"/>
  <c r="H94" i="7"/>
  <c r="D65" i="7"/>
  <c r="H117" i="7"/>
  <c r="H123" i="7"/>
  <c r="B10" i="7"/>
  <c r="E12" i="7" s="1"/>
  <c r="D80" i="7"/>
  <c r="D111" i="7"/>
  <c r="H119" i="7"/>
  <c r="H107" i="7"/>
  <c r="H104" i="7"/>
  <c r="H92" i="7"/>
  <c r="H89" i="7"/>
  <c r="H70" i="7"/>
  <c r="H60" i="7"/>
  <c r="H118" i="7"/>
  <c r="H103" i="7"/>
  <c r="H90" i="7"/>
  <c r="H88" i="7"/>
  <c r="H71" i="7"/>
  <c r="H58" i="7"/>
  <c r="H122" i="7"/>
  <c r="H106" i="7"/>
  <c r="H61" i="7"/>
  <c r="H42" i="7"/>
  <c r="D19" i="7"/>
  <c r="D96" i="7"/>
  <c r="D126" i="7"/>
  <c r="H59" i="7"/>
  <c r="H57" i="7"/>
  <c r="H79" i="7"/>
  <c r="H78" i="7"/>
  <c r="H77" i="7"/>
  <c r="B19" i="7"/>
  <c r="H74" i="7"/>
  <c r="H73" i="7"/>
  <c r="H72" i="7"/>
  <c r="H56" i="7"/>
  <c r="H50" i="7"/>
  <c r="H49" i="7"/>
  <c r="H48" i="7"/>
  <c r="H47" i="7"/>
  <c r="H46" i="7"/>
  <c r="H45" i="7"/>
  <c r="D51" i="7"/>
  <c r="H44" i="7"/>
  <c r="H43" i="7"/>
  <c r="E9" i="7"/>
  <c r="F8" i="7" l="1"/>
  <c r="F96" i="7"/>
  <c r="F111" i="7"/>
  <c r="F126" i="7"/>
  <c r="F97" i="7"/>
  <c r="B11" i="7"/>
  <c r="B12" i="7" s="1"/>
  <c r="D23" i="7" s="1"/>
  <c r="F127" i="7"/>
  <c r="F112" i="7"/>
  <c r="D21" i="7"/>
  <c r="F80" i="7"/>
  <c r="F81" i="7"/>
  <c r="F66" i="7"/>
  <c r="F65" i="7"/>
  <c r="F52" i="7"/>
  <c r="E8" i="7"/>
  <c r="F51" i="7"/>
  <c r="E6" i="7" l="1"/>
  <c r="A3" i="7" s="1"/>
  <c r="F19" i="7"/>
  <c r="F9" i="7" l="1"/>
  <c r="E7" i="7"/>
  <c r="A14" i="7"/>
  <c r="C14" i="7"/>
  <c r="A4" i="7"/>
</calcChain>
</file>

<file path=xl/sharedStrings.xml><?xml version="1.0" encoding="utf-8"?>
<sst xmlns="http://schemas.openxmlformats.org/spreadsheetml/2006/main" count="153" uniqueCount="114">
  <si>
    <t>ALGEBRA</t>
  </si>
  <si>
    <t>DESARROLLO PERSONAL</t>
  </si>
  <si>
    <t>GEOMETRIA Y TRIGONOMETRIA</t>
  </si>
  <si>
    <t>FILOSOFIA II</t>
  </si>
  <si>
    <t>EXPRESION ORAL Y ESCRITA I</t>
  </si>
  <si>
    <t>INGLES I</t>
  </si>
  <si>
    <t>COMPUTACION BASICA I</t>
  </si>
  <si>
    <t>FILOSOFIA I</t>
  </si>
  <si>
    <t>HISTORIA DE MEXICO CONTEMPORANEO I</t>
  </si>
  <si>
    <t>COMPUTACION BASICA II</t>
  </si>
  <si>
    <t>INGLES II</t>
  </si>
  <si>
    <t>EXPRESION ORAL Y ESCRITA II</t>
  </si>
  <si>
    <t>BIOLOGIA BASICA</t>
  </si>
  <si>
    <t>HISTORIA DE MEXICO CONTEMPORANEO II</t>
  </si>
  <si>
    <t>ORIENTACION JUVENIL Y PROFESIONAL II</t>
  </si>
  <si>
    <t>OPTATIVA I</t>
  </si>
  <si>
    <t>ORIENTACION JUVENIL Y PROFESIONAL I</t>
  </si>
  <si>
    <t>GEOMETRIA ANALITICA</t>
  </si>
  <si>
    <t>QUIMICA I</t>
  </si>
  <si>
    <t>FISICA I</t>
  </si>
  <si>
    <t>INGLES III</t>
  </si>
  <si>
    <t>DIBUJO TECNICO I</t>
  </si>
  <si>
    <t>ENTORNO SOCIOECONOMICO DE MEXICO</t>
  </si>
  <si>
    <t>OPTATIVA II</t>
  </si>
  <si>
    <t>CALCULO DIFERENCIAL</t>
  </si>
  <si>
    <t>FISICA II</t>
  </si>
  <si>
    <t>QUIMICA II</t>
  </si>
  <si>
    <t>INGLES IV</t>
  </si>
  <si>
    <t>OPTATIVA III</t>
  </si>
  <si>
    <t>CALCULO INTEGRAL</t>
  </si>
  <si>
    <t>INGLES V</t>
  </si>
  <si>
    <t>FISICA III</t>
  </si>
  <si>
    <t>QUIMICA III</t>
  </si>
  <si>
    <t>ORIENTACION JUVENIL Y PROFESIONAL III</t>
  </si>
  <si>
    <t>OPTATIVA IV</t>
  </si>
  <si>
    <t>PROBABILIDAD Y ESTADISTICA</t>
  </si>
  <si>
    <t>FISICA IV</t>
  </si>
  <si>
    <t>QUIMICA IV</t>
  </si>
  <si>
    <t>INGLES VI</t>
  </si>
  <si>
    <t>ORIENTACION JUVENIL Y PROFESIONAL IV</t>
  </si>
  <si>
    <t>OPTATIVA V</t>
  </si>
  <si>
    <t>NIVEL 1</t>
  </si>
  <si>
    <t>NIVEL 2</t>
  </si>
  <si>
    <t>NIVEL 3</t>
  </si>
  <si>
    <t>NIVEL 4</t>
  </si>
  <si>
    <t>NIVEL 5</t>
  </si>
  <si>
    <t>NIVEL 6</t>
  </si>
  <si>
    <t>UNIDADES DE APRENDIZAJE</t>
  </si>
  <si>
    <t>PERIODOS CURSADOS</t>
  </si>
  <si>
    <t>CALIFICACIÓN</t>
  </si>
  <si>
    <t>VALOR EN CRÉDITOS</t>
  </si>
  <si>
    <t>CRÉDITOS OBTENIDOS</t>
  </si>
  <si>
    <t>NOMBRE DEL ALUMNO:</t>
  </si>
  <si>
    <t>BOLETA:</t>
  </si>
  <si>
    <t>PERIODO</t>
  </si>
  <si>
    <t>CÁLCULO DE CRÉDITOS</t>
  </si>
  <si>
    <t>GUIA PARA REINSCRIPCIÓN</t>
  </si>
  <si>
    <t>UNIDADES DE APRENDIZAJE:</t>
  </si>
  <si>
    <t>APROBADAS</t>
  </si>
  <si>
    <t>REPROBADAS</t>
  </si>
  <si>
    <t>Promedio de calificaciones:</t>
  </si>
  <si>
    <t>Marca 'X'</t>
  </si>
  <si>
    <t>RESUMEN:</t>
  </si>
  <si>
    <t>CARGA</t>
  </si>
  <si>
    <t>Columna1</t>
  </si>
  <si>
    <t>CARGA DE CRÉDITOS:</t>
  </si>
  <si>
    <t>CRÉDITOS DE REPROBADAS:</t>
  </si>
  <si>
    <t>Columna2</t>
  </si>
  <si>
    <t>COCIENTE ART. 52 RGE:</t>
  </si>
  <si>
    <t>GENERACIÓN DE INGRESO AL NMS</t>
  </si>
  <si>
    <t>TOTAL DE CREDITOS DE LA CARRERA:</t>
  </si>
  <si>
    <t>TOTAL DE CREDITOS OBTENIDOS:</t>
  </si>
  <si>
    <t>TOTAL DE CREDITOS FALTANTES:</t>
  </si>
  <si>
    <t>CARGA MINIMA DE CRÉDITOS:</t>
  </si>
  <si>
    <t>CARGA MAXIMA DE CRÉDITOS:</t>
  </si>
  <si>
    <t>CARGA MEDIA DE CRÉDITOS:</t>
  </si>
  <si>
    <t>Periodos escolares necesarios para concluir:</t>
  </si>
  <si>
    <t>FIRMA DEL ESTUDIANTE</t>
  </si>
  <si>
    <t>FIRMA DE CONFORMIDAD</t>
  </si>
  <si>
    <t>PARA MAYOR INFORMACIÓN DIRIGIRSE A:</t>
  </si>
  <si>
    <t>Subdirección de Servicios Educativos e Integración Social</t>
  </si>
  <si>
    <t>DESARROLLO DE HAB. DEL PENSAMIENTO</t>
  </si>
  <si>
    <t>**NOTAS IMPORTANTES:</t>
  </si>
  <si>
    <t>PERIODOS AUTORIZADOS DE BAJA TEMPORAL**</t>
  </si>
  <si>
    <t>1. Este documento es un auxiliar para el cálculo de créditos establecido en el Art. 52 del Reglamento General de Estudios publicado en la Gaceta Politécnica del 13 de junio de 2011 y no otorga derecho ni compromiso alguno de reinscripción por parte del IPN.</t>
  </si>
  <si>
    <t>2 Los estudiantes que adeuden unidades de aprendizaje desfasadas (con un año o más de haberlas reprobado por primera vez) no tendrán derecho de reinscripción si no cuentan con autorización de la Comisión de Situación Escolar del Consejo Técnico Consultivo Escolar (Art. 52 fracc. III).</t>
  </si>
  <si>
    <t>3. Los alumnos que hayan tramitado y obtenido BAJA TEMPORAL durante su trayectoria escolar o que hayan obtenido ampliación de plazo de la Comisión de Situación Escolar del Consejo General Consultivo, deberán realizar el cálculo manual de créditos, con base en los datos obtenidos en esta Guía de Cálculo y verificarlo en el Departamento de Gestión Escolar.</t>
  </si>
  <si>
    <t>5. La reinscripción será nula de pleno derecho cuando el estudiante entregue documentación y/o información falsa o alterada.</t>
  </si>
  <si>
    <t>I N S T R U C C I O N E S</t>
  </si>
  <si>
    <t>AMPLIACION DE TIEMPO AUTORIZADA**:</t>
  </si>
  <si>
    <t>ACREDITACIÓN</t>
  </si>
  <si>
    <t>CARGA ACADÉMICA</t>
  </si>
  <si>
    <t>COMUNICACIÓN CIENTIFICA</t>
  </si>
  <si>
    <t>PLAN DE ESTUDIOS</t>
  </si>
  <si>
    <t>% DE TIEMPO MAX.                            UTILIZADO</t>
  </si>
  <si>
    <t>METROLOGIA DIMENSIONAL</t>
  </si>
  <si>
    <t>CONTROL DE CALIDA</t>
  </si>
  <si>
    <t>DIBUJO TECNICO II</t>
  </si>
  <si>
    <t>METROLOGIA GEOMETRICA</t>
  </si>
  <si>
    <t>NORMALIZACION Y CERTIFICACION</t>
  </si>
  <si>
    <t>TALLER DE MANUFACTURA</t>
  </si>
  <si>
    <t>CONTROL ESTADISTICO DE LA CALIDAD</t>
  </si>
  <si>
    <t>CONTROL NUMERICO COMPUTARIZADO</t>
  </si>
  <si>
    <t>TALLER DE PROCESOS Y MANUFACTURA</t>
  </si>
  <si>
    <t>CONTROL TOTAL DE LA CALIDAD</t>
  </si>
  <si>
    <t>METROLOGIA DE MATERIALES</t>
  </si>
  <si>
    <t>CENTROS DE MAQUINADO</t>
  </si>
  <si>
    <t>4. Cualquier reinscripción otorgada al amparo de esta Guía queda sujeta a la verificación por parte del Departamento de Gestión Escolar del CECYT 10 y a la validación de la Dirección de Administración Escolar del IPN.</t>
  </si>
  <si>
    <t>CECYT Núm. 10 "Carlos Vallejo Márquez"</t>
  </si>
  <si>
    <t>Tel. (55) 5624 2000 ext. 71003</t>
  </si>
  <si>
    <r>
      <t xml:space="preserve">CAPTURA TU </t>
    </r>
    <r>
      <rPr>
        <b/>
        <sz val="8"/>
        <color theme="1"/>
        <rFont val="Verdana"/>
        <family val="2"/>
      </rPr>
      <t>NOMBRE COMPLETO</t>
    </r>
    <r>
      <rPr>
        <sz val="7"/>
        <color theme="1"/>
        <rFont val="Verdana"/>
        <family val="2"/>
      </rPr>
      <t>, NÚMERO DE</t>
    </r>
    <r>
      <rPr>
        <sz val="8"/>
        <color theme="1"/>
        <rFont val="Verdana"/>
        <family val="2"/>
      </rPr>
      <t xml:space="preserve"> </t>
    </r>
    <r>
      <rPr>
        <b/>
        <sz val="8"/>
        <color theme="1"/>
        <rFont val="Verdana"/>
        <family val="2"/>
      </rPr>
      <t>BOLETA</t>
    </r>
    <r>
      <rPr>
        <sz val="8"/>
        <color theme="1"/>
        <rFont val="Verdana"/>
        <family val="2"/>
      </rPr>
      <t>.</t>
    </r>
    <r>
      <rPr>
        <sz val="7"/>
        <color theme="1"/>
        <rFont val="Verdana"/>
        <family val="2"/>
      </rPr>
      <t xml:space="preserve"> ENSEGUIDA </t>
    </r>
    <r>
      <rPr>
        <b/>
        <sz val="8"/>
        <color theme="1"/>
        <rFont val="Verdana"/>
        <family val="2"/>
      </rPr>
      <t>CAPTURA TUS CALIFICACIONES SIN IMPORTAR LA FORMA DE ACREDITACIÓN</t>
    </r>
    <r>
      <rPr>
        <sz val="7"/>
        <color theme="1"/>
        <rFont val="Verdana"/>
        <family val="2"/>
      </rPr>
      <t xml:space="preserve"> (ORDINARIO, EXTRAORDINARIO O ETS), AL IGUAL</t>
    </r>
    <r>
      <rPr>
        <sz val="8"/>
        <color theme="1"/>
        <rFont val="Verdana"/>
        <family val="2"/>
      </rPr>
      <t xml:space="preserve"> </t>
    </r>
    <r>
      <rPr>
        <b/>
        <sz val="8"/>
        <color theme="1"/>
        <rFont val="Verdana"/>
        <family val="2"/>
      </rPr>
      <t>CAPTURA</t>
    </r>
    <r>
      <rPr>
        <sz val="7"/>
        <color theme="1"/>
        <rFont val="Verdana"/>
        <family val="2"/>
      </rPr>
      <t xml:space="preserve"> TANTO </t>
    </r>
    <r>
      <rPr>
        <b/>
        <sz val="8"/>
        <color theme="1"/>
        <rFont val="Verdana"/>
        <family val="2"/>
      </rPr>
      <t>MATERIAS REPROBADAS</t>
    </r>
    <r>
      <rPr>
        <sz val="7"/>
        <color theme="1"/>
        <rFont val="Verdana"/>
        <family val="2"/>
      </rPr>
      <t xml:space="preserve"> COMO </t>
    </r>
    <r>
      <rPr>
        <b/>
        <sz val="8"/>
        <color theme="1"/>
        <rFont val="Verdana"/>
        <family val="2"/>
      </rPr>
      <t>MATERIAS APROBADAS</t>
    </r>
    <r>
      <rPr>
        <sz val="7"/>
        <color theme="1"/>
        <rFont val="Verdana"/>
        <family val="2"/>
      </rPr>
      <t xml:space="preserve"> PARA CONOCER EL TOTAL DE CREDITOS OBTENIDOS QUE LLEVAS A LO LARGO DE TU TRAYECTORIA ESCOLAR EN EL NIVEL MEDIO SUPERIOR.</t>
    </r>
    <r>
      <rPr>
        <b/>
        <sz val="11"/>
        <color theme="1"/>
        <rFont val="Verdana"/>
        <family val="2"/>
      </rPr>
      <t xml:space="preserve"> </t>
    </r>
    <r>
      <rPr>
        <b/>
        <u/>
        <sz val="11"/>
        <color theme="1"/>
        <rFont val="Verdana"/>
        <family val="2"/>
      </rPr>
      <t xml:space="preserve">MARCA CON UNA </t>
    </r>
    <r>
      <rPr>
        <b/>
        <u/>
        <sz val="16"/>
        <color theme="1"/>
        <rFont val="Verdana"/>
        <family val="2"/>
      </rPr>
      <t>'X'</t>
    </r>
    <r>
      <rPr>
        <b/>
        <sz val="7"/>
        <color theme="1"/>
        <rFont val="Verdana"/>
        <family val="2"/>
      </rPr>
      <t xml:space="preserve"> </t>
    </r>
    <r>
      <rPr>
        <sz val="7"/>
        <color theme="1"/>
        <rFont val="Verdana"/>
        <family val="2"/>
      </rPr>
      <t>LAS UNIDADES DE APRENDIZAJE</t>
    </r>
    <r>
      <rPr>
        <sz val="10"/>
        <color theme="1"/>
        <rFont val="Verdana"/>
        <family val="2"/>
      </rPr>
      <t xml:space="preserve"> </t>
    </r>
    <r>
      <rPr>
        <b/>
        <u/>
        <sz val="11"/>
        <color theme="1"/>
        <rFont val="Verdana"/>
        <family val="2"/>
      </rPr>
      <t>REPROBADAS</t>
    </r>
    <r>
      <rPr>
        <b/>
        <sz val="8"/>
        <color theme="1"/>
        <rFont val="Verdana"/>
        <family val="2"/>
      </rPr>
      <t xml:space="preserve"> Y LAS QUE PRETENDES CURSAR</t>
    </r>
    <r>
      <rPr>
        <sz val="7"/>
        <color theme="1"/>
        <rFont val="Verdana"/>
        <family val="2"/>
      </rPr>
      <t xml:space="preserve"> PARA CONOCER LA CARGA ACADÉMICA DEL SEMESTRE. </t>
    </r>
    <r>
      <rPr>
        <b/>
        <sz val="7"/>
        <color theme="1"/>
        <rFont val="Verdana"/>
        <family val="2"/>
      </rPr>
      <t>UTILIZA SÓLO LOS ESPACIOS MARCADOS EN COLOR VERDE</t>
    </r>
  </si>
  <si>
    <t>v.24/AGO/2017</t>
  </si>
  <si>
    <t>2</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</si>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</sst>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
  </numFmts>
  <fonts count="30" x14ac:knownFonts="1">
    <font>
      <sz val="10"/>
      <color theme="1"/>
      <name val="Verdana"/>
      <family val="2"/>
    </font>
    <font>
      <sz val="8"/>
      <color theme="1"/>
      <name val="Verdana"/>
      <family val="2"/>
    </font>
    <font>
      <sz val="9"/>
      <color theme="1"/>
      <name val="Verdana"/>
      <family val="2"/>
    </font>
    <font>
      <b/>
      <sz val="8"/>
      <color theme="1"/>
      <name val="Verdana"/>
      <family val="2"/>
    </font>
    <font>
      <b/>
      <sz val="9"/>
      <color theme="1"/>
      <name val="Verdana"/>
      <family val="2"/>
    </font>
    <font>
      <b/>
      <sz val="16"/>
      <color theme="1"/>
      <name val="Verdana"/>
      <family val="2"/>
    </font>
    <font>
      <sz val="10"/>
      <color theme="0"/>
      <name val="Verdana"/>
      <family val="2"/>
    </font>
    <font>
      <b/>
      <sz val="11"/>
      <color theme="1"/>
      <name val="Verdana"/>
      <family val="2"/>
    </font>
    <font>
      <b/>
      <sz val="7"/>
      <color theme="1"/>
      <name val="Verdana"/>
      <family val="2"/>
    </font>
    <font>
      <b/>
      <sz val="14"/>
      <color theme="1"/>
      <name val="Verdana"/>
      <family val="2"/>
    </font>
    <font>
      <sz val="7"/>
      <color theme="1"/>
      <name val="Verdana"/>
      <family val="2"/>
    </font>
    <font>
      <b/>
      <sz val="8"/>
      <color rgb="FF000000"/>
      <name val="Arial"/>
      <family val="2"/>
    </font>
    <font>
      <b/>
      <sz val="6"/>
      <color rgb="FFFF0000"/>
      <name val="Arial Black"/>
      <family val="2"/>
    </font>
    <font>
      <b/>
      <sz val="6"/>
      <color theme="4" tint="-0.249977111117893"/>
      <name val="Verdana"/>
      <family val="2"/>
    </font>
    <font>
      <i/>
      <sz val="7"/>
      <color theme="1"/>
      <name val="Verdana"/>
      <family val="2"/>
    </font>
    <font>
      <b/>
      <sz val="10"/>
      <color theme="1"/>
      <name val="Verdana"/>
      <family val="2"/>
    </font>
    <font>
      <sz val="6"/>
      <color theme="1"/>
      <name val="Verdana"/>
      <family val="2"/>
    </font>
    <font>
      <b/>
      <sz val="8"/>
      <color theme="1"/>
      <name val="Arial"/>
      <family val="2"/>
    </font>
    <font>
      <sz val="10"/>
      <color theme="1"/>
      <name val="Verdana"/>
      <family val="2"/>
    </font>
    <font>
      <sz val="8"/>
      <color rgb="FF66FF33"/>
      <name val="Verdana"/>
      <family val="2"/>
    </font>
    <font>
      <sz val="10"/>
      <color rgb="FF66FF33"/>
      <name val="Verdana"/>
      <family val="2"/>
    </font>
    <font>
      <b/>
      <sz val="12"/>
      <color theme="0"/>
      <name val="Verdana"/>
      <family val="2"/>
    </font>
    <font>
      <b/>
      <sz val="16"/>
      <color theme="0"/>
      <name val="Verdana"/>
      <family val="2"/>
    </font>
    <font>
      <sz val="11"/>
      <color theme="0"/>
      <name val="Verdana"/>
      <family val="2"/>
    </font>
    <font>
      <sz val="8"/>
      <color theme="0"/>
      <name val="Verdana"/>
      <family val="2"/>
    </font>
    <font>
      <sz val="7"/>
      <color theme="0"/>
      <name val="Verdana"/>
      <family val="2"/>
    </font>
    <font>
      <b/>
      <u/>
      <sz val="11"/>
      <color theme="1"/>
      <name val="Verdana"/>
      <family val="2"/>
    </font>
    <font>
      <b/>
      <u/>
      <sz val="16"/>
      <color theme="1"/>
      <name val="Verdana"/>
      <family val="2"/>
    </font>
    <font>
      <b/>
      <sz val="14"/>
      <color theme="0"/>
      <name val="Verdana"/>
      <family val="2"/>
    </font>
    <font>
      <b/>
      <sz val="11"/>
      <color theme="0"/>
      <name val="Verdana"/>
      <family val="2"/>
    </font>
  </fonts>
  <fills count="8">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rgb="FF72EA86"/>
        <bgColor indexed="64"/>
      </patternFill>
    </fill>
    <fill>
      <patternFill patternType="solid">
        <fgColor theme="6" tint="0.39997558519241921"/>
        <bgColor indexed="64"/>
      </patternFill>
    </fill>
    <fill>
      <patternFill patternType="solid">
        <fgColor theme="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bottom style="thin">
        <color indexed="64"/>
      </bottom>
      <diagonal/>
    </border>
    <border>
      <left/>
      <right/>
      <top/>
      <bottom style="thin">
        <color indexed="64"/>
      </bottom>
      <diagonal/>
    </border>
    <border>
      <left/>
      <right style="medium">
        <color auto="1"/>
      </right>
      <top/>
      <bottom/>
      <diagonal/>
    </border>
  </borders>
  <cellStyleXfs count="2">
    <xf numFmtId="0" fontId="0" fillId="0" borderId="0"/>
    <xf numFmtId="164" fontId="18" fillId="0" borderId="0" applyFont="0" applyFill="0" applyBorder="0" applyAlignment="0" applyProtection="0"/>
  </cellStyleXfs>
  <cellXfs count="118">
    <xf numFmtId="0" fontId="0" fillId="0" borderId="0" xfId="0"/>
    <xf numFmtId="0" fontId="3" fillId="0" borderId="0" xfId="0" applyFont="1" applyFill="1" applyBorder="1" applyAlignment="1" applyProtection="1">
      <alignment horizontal="center" vertical="center"/>
      <protection hidden="1"/>
    </xf>
    <xf numFmtId="2" fontId="5" fillId="0" borderId="0" xfId="0" applyNumberFormat="1" applyFont="1" applyBorder="1" applyAlignment="1" applyProtection="1">
      <alignment vertical="center" wrapText="1"/>
      <protection hidden="1"/>
    </xf>
    <xf numFmtId="0" fontId="0" fillId="0" borderId="0" xfId="0" applyProtection="1"/>
    <xf numFmtId="0" fontId="3" fillId="0" borderId="0" xfId="0" applyFont="1" applyBorder="1" applyAlignment="1" applyProtection="1">
      <alignment horizontal="right" vertical="center" wrapText="1"/>
    </xf>
    <xf numFmtId="2" fontId="5" fillId="0" borderId="0" xfId="0" applyNumberFormat="1" applyFont="1" applyBorder="1" applyAlignment="1" applyProtection="1">
      <alignment vertical="center" wrapText="1"/>
    </xf>
    <xf numFmtId="0" fontId="2" fillId="0" borderId="0" xfId="0" applyFont="1" applyBorder="1" applyProtection="1"/>
    <xf numFmtId="0" fontId="0" fillId="0" borderId="0" xfId="0" applyBorder="1" applyProtection="1"/>
    <xf numFmtId="2" fontId="2" fillId="0" borderId="0" xfId="0" applyNumberFormat="1" applyFont="1" applyBorder="1" applyAlignment="1" applyProtection="1">
      <alignment horizontal="center"/>
    </xf>
    <xf numFmtId="0" fontId="0" fillId="0" borderId="0" xfId="0" applyBorder="1" applyAlignment="1" applyProtection="1">
      <alignment horizontal="center"/>
    </xf>
    <xf numFmtId="0" fontId="1" fillId="0" borderId="0" xfId="0" applyFont="1" applyProtection="1"/>
    <xf numFmtId="0" fontId="1" fillId="2" borderId="1" xfId="0" applyFont="1" applyFill="1" applyBorder="1" applyAlignment="1" applyProtection="1">
      <alignment horizontal="left"/>
    </xf>
    <xf numFmtId="0" fontId="1" fillId="2" borderId="1" xfId="0" applyFont="1" applyFill="1" applyBorder="1" applyAlignment="1" applyProtection="1">
      <alignment horizontal="center"/>
    </xf>
    <xf numFmtId="0" fontId="10" fillId="0" borderId="2" xfId="0" applyNumberFormat="1" applyFont="1" applyBorder="1" applyAlignment="1" applyProtection="1">
      <alignment horizontal="center" vertical="center"/>
    </xf>
    <xf numFmtId="0" fontId="1" fillId="0" borderId="1" xfId="0" applyFont="1" applyBorder="1" applyAlignment="1" applyProtection="1">
      <alignment horizontal="center"/>
    </xf>
    <xf numFmtId="0" fontId="3" fillId="0" borderId="2" xfId="0" applyFont="1" applyBorder="1" applyAlignment="1" applyProtection="1">
      <alignment horizontal="center" vertical="center"/>
    </xf>
    <xf numFmtId="0" fontId="1" fillId="0" borderId="0" xfId="0" applyFont="1" applyBorder="1" applyAlignment="1" applyProtection="1">
      <alignment horizontal="center"/>
    </xf>
    <xf numFmtId="0" fontId="3" fillId="0" borderId="0" xfId="0" applyFont="1" applyBorder="1" applyAlignment="1" applyProtection="1">
      <alignment horizontal="center" vertical="center"/>
    </xf>
    <xf numFmtId="0" fontId="0" fillId="2" borderId="0" xfId="0" applyFill="1" applyBorder="1" applyAlignment="1" applyProtection="1">
      <alignment horizontal="left"/>
    </xf>
    <xf numFmtId="0" fontId="9" fillId="0" borderId="0" xfId="0" applyFont="1" applyProtection="1"/>
    <xf numFmtId="0" fontId="0" fillId="0" borderId="0" xfId="0" applyBorder="1" applyAlignment="1" applyProtection="1">
      <alignment vertical="center"/>
    </xf>
    <xf numFmtId="0" fontId="0" fillId="0" borderId="0" xfId="0" applyAlignment="1" applyProtection="1">
      <alignment horizontal="left" vertical="center"/>
    </xf>
    <xf numFmtId="0" fontId="0" fillId="0" borderId="0" xfId="0" applyAlignment="1" applyProtection="1">
      <alignment vertical="center"/>
    </xf>
    <xf numFmtId="49" fontId="0" fillId="0" borderId="0" xfId="0" applyNumberFormat="1" applyAlignment="1" applyProtection="1">
      <alignment vertical="center"/>
    </xf>
    <xf numFmtId="0" fontId="5" fillId="0" borderId="1" xfId="0" applyFont="1" applyBorder="1" applyAlignment="1" applyProtection="1">
      <alignment horizontal="center" vertical="center"/>
    </xf>
    <xf numFmtId="0" fontId="7" fillId="0" borderId="0" xfId="0" applyFont="1" applyFill="1" applyBorder="1" applyAlignment="1" applyProtection="1">
      <alignment vertical="center"/>
      <protection hidden="1"/>
    </xf>
    <xf numFmtId="0" fontId="0" fillId="0" borderId="0" xfId="0" applyProtection="1">
      <protection hidden="1"/>
    </xf>
    <xf numFmtId="0" fontId="0" fillId="0" borderId="0" xfId="0" applyFill="1" applyProtection="1">
      <protection hidden="1"/>
    </xf>
    <xf numFmtId="49" fontId="0" fillId="0" borderId="0" xfId="0" applyNumberFormat="1" applyProtection="1">
      <protection hidden="1"/>
    </xf>
    <xf numFmtId="0" fontId="0" fillId="0" borderId="0" xfId="0" applyBorder="1" applyProtection="1">
      <protection hidden="1"/>
    </xf>
    <xf numFmtId="0" fontId="10" fillId="0" borderId="0" xfId="0" applyFont="1" applyFill="1" applyBorder="1" applyAlignment="1" applyProtection="1">
      <alignment vertical="center" wrapText="1"/>
      <protection hidden="1"/>
    </xf>
    <xf numFmtId="0" fontId="1" fillId="0" borderId="0"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protection hidden="1"/>
    </xf>
    <xf numFmtId="0" fontId="1" fillId="0" borderId="0" xfId="0" applyFont="1" applyFill="1" applyBorder="1" applyProtection="1">
      <protection hidden="1"/>
    </xf>
    <xf numFmtId="2" fontId="9" fillId="0" borderId="3" xfId="0" applyNumberFormat="1" applyFont="1" applyBorder="1" applyAlignment="1" applyProtection="1">
      <alignment horizontal="center" vertical="center" wrapText="1"/>
    </xf>
    <xf numFmtId="1" fontId="9" fillId="0" borderId="1" xfId="0" applyNumberFormat="1" applyFont="1" applyBorder="1" applyAlignment="1" applyProtection="1">
      <alignment horizontal="center"/>
    </xf>
    <xf numFmtId="0" fontId="2" fillId="0" borderId="0" xfId="0" applyFont="1" applyBorder="1" applyAlignment="1" applyProtection="1">
      <alignment horizontal="right" vertical="center"/>
    </xf>
    <xf numFmtId="0" fontId="5" fillId="0" borderId="0"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0" fillId="0" borderId="0" xfId="0" applyBorder="1" applyAlignment="1" applyProtection="1">
      <alignment horizontal="center" vertical="center" wrapText="1"/>
    </xf>
    <xf numFmtId="0" fontId="4" fillId="0" borderId="0" xfId="0" applyFont="1" applyBorder="1" applyAlignment="1" applyProtection="1">
      <alignment horizontal="right" vertical="center"/>
    </xf>
    <xf numFmtId="2" fontId="6" fillId="0" borderId="0" xfId="0" applyNumberFormat="1" applyFont="1" applyProtection="1"/>
    <xf numFmtId="0" fontId="6" fillId="0" borderId="0" xfId="0" applyFont="1" applyAlignment="1" applyProtection="1">
      <alignment horizontal="center"/>
    </xf>
    <xf numFmtId="0" fontId="1" fillId="0" borderId="0" xfId="0" applyFont="1" applyAlignment="1" applyProtection="1">
      <alignment horizontal="right" vertical="center"/>
    </xf>
    <xf numFmtId="0" fontId="0" fillId="0" borderId="0" xfId="0" applyBorder="1" applyAlignment="1" applyProtection="1">
      <alignment horizontal="right" vertical="center"/>
    </xf>
    <xf numFmtId="0" fontId="16" fillId="0" borderId="0" xfId="0" applyFont="1" applyProtection="1"/>
    <xf numFmtId="2" fontId="5" fillId="0" borderId="1" xfId="0" applyNumberFormat="1" applyFont="1" applyBorder="1" applyAlignment="1" applyProtection="1">
      <alignment horizontal="center" vertical="center" wrapText="1"/>
    </xf>
    <xf numFmtId="0" fontId="0" fillId="0" borderId="0" xfId="0" applyFont="1" applyProtection="1">
      <protection hidden="1"/>
    </xf>
    <xf numFmtId="49" fontId="7" fillId="0" borderId="0" xfId="0" applyNumberFormat="1" applyFont="1" applyFill="1" applyBorder="1" applyAlignment="1" applyProtection="1">
      <alignment horizontal="center" vertical="center"/>
      <protection hidden="1"/>
    </xf>
    <xf numFmtId="0" fontId="0" fillId="0" borderId="0" xfId="0" applyFont="1" applyFill="1" applyProtection="1">
      <protection hidden="1"/>
    </xf>
    <xf numFmtId="0" fontId="0" fillId="0" borderId="0" xfId="0" applyFont="1" applyFill="1" applyBorder="1" applyAlignment="1" applyProtection="1">
      <alignment wrapText="1"/>
      <protection hidden="1"/>
    </xf>
    <xf numFmtId="0" fontId="17" fillId="0" borderId="0" xfId="0" applyFont="1" applyFill="1" applyBorder="1" applyAlignment="1" applyProtection="1">
      <alignment horizontal="center" vertical="center"/>
      <protection hidden="1"/>
    </xf>
    <xf numFmtId="0" fontId="0" fillId="0" borderId="0" xfId="0" applyFont="1" applyFill="1" applyBorder="1" applyProtection="1">
      <protection hidden="1"/>
    </xf>
    <xf numFmtId="0" fontId="16" fillId="0" borderId="0" xfId="0" applyFont="1" applyBorder="1" applyAlignment="1" applyProtection="1">
      <alignment horizontal="right" vertical="center"/>
    </xf>
    <xf numFmtId="0" fontId="15" fillId="0" borderId="0" xfId="0" applyFont="1" applyBorder="1" applyAlignment="1" applyProtection="1">
      <alignment horizontal="right" vertical="center"/>
    </xf>
    <xf numFmtId="2" fontId="2" fillId="0" borderId="1" xfId="0" applyNumberFormat="1" applyFont="1" applyBorder="1" applyAlignment="1" applyProtection="1">
      <alignment horizontal="right"/>
    </xf>
    <xf numFmtId="2" fontId="4" fillId="0" borderId="1" xfId="0" applyNumberFormat="1" applyFont="1" applyBorder="1" applyAlignment="1" applyProtection="1">
      <alignment horizontal="right"/>
    </xf>
    <xf numFmtId="2" fontId="3" fillId="0" borderId="0" xfId="0" applyNumberFormat="1" applyFont="1" applyAlignment="1" applyProtection="1">
      <alignment horizontal="center" vertical="center"/>
    </xf>
    <xf numFmtId="2" fontId="0" fillId="0" borderId="1" xfId="0" applyNumberFormat="1" applyBorder="1" applyAlignment="1" applyProtection="1">
      <alignment horizontal="center" vertical="center" wrapText="1"/>
    </xf>
    <xf numFmtId="2" fontId="15" fillId="0" borderId="1" xfId="0" applyNumberFormat="1" applyFont="1" applyBorder="1" applyAlignment="1" applyProtection="1">
      <alignment horizontal="center" vertical="center"/>
    </xf>
    <xf numFmtId="2" fontId="2" fillId="0" borderId="1" xfId="0" applyNumberFormat="1" applyFont="1" applyBorder="1" applyAlignment="1" applyProtection="1"/>
    <xf numFmtId="2" fontId="4" fillId="0" borderId="1" xfId="0" applyNumberFormat="1" applyFont="1" applyBorder="1" applyAlignment="1" applyProtection="1"/>
    <xf numFmtId="0" fontId="1" fillId="0" borderId="0" xfId="0" applyFont="1" applyAlignment="1" applyProtection="1">
      <alignment horizontal="center"/>
    </xf>
    <xf numFmtId="0" fontId="1" fillId="0" borderId="0" xfId="0" applyFont="1" applyBorder="1" applyAlignment="1" applyProtection="1">
      <alignment horizontal="right" vertical="center"/>
    </xf>
    <xf numFmtId="0" fontId="16" fillId="0" borderId="0" xfId="0" applyFont="1" applyFill="1" applyBorder="1" applyAlignment="1" applyProtection="1">
      <alignment horizontal="center" vertical="center" wrapText="1"/>
    </xf>
    <xf numFmtId="0" fontId="1" fillId="0" borderId="0" xfId="0" applyFont="1" applyAlignment="1" applyProtection="1">
      <alignment horizontal="center"/>
    </xf>
    <xf numFmtId="0" fontId="1" fillId="2" borderId="1" xfId="0" applyFont="1" applyFill="1" applyBorder="1" applyAlignment="1">
      <alignment horizontal="left"/>
    </xf>
    <xf numFmtId="0" fontId="1" fillId="2" borderId="1" xfId="0" applyFont="1" applyFill="1" applyBorder="1" applyAlignment="1">
      <alignment horizontal="center"/>
    </xf>
    <xf numFmtId="2" fontId="1" fillId="0" borderId="1" xfId="0" applyNumberFormat="1" applyFont="1" applyBorder="1" applyAlignment="1" applyProtection="1">
      <alignment horizontal="center"/>
    </xf>
    <xf numFmtId="0" fontId="15" fillId="0" borderId="0" xfId="0" applyFont="1" applyBorder="1" applyProtection="1"/>
    <xf numFmtId="165" fontId="1" fillId="2" borderId="1" xfId="0" applyNumberFormat="1" applyFont="1" applyFill="1" applyBorder="1" applyAlignment="1" applyProtection="1">
      <alignment horizontal="center"/>
    </xf>
    <xf numFmtId="165" fontId="1" fillId="2" borderId="1" xfId="0" applyNumberFormat="1" applyFont="1" applyFill="1" applyBorder="1" applyAlignment="1">
      <alignment horizontal="center"/>
    </xf>
    <xf numFmtId="2" fontId="1" fillId="0" borderId="1" xfId="0" applyNumberFormat="1" applyFont="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0" fillId="5" borderId="0" xfId="0" applyFont="1" applyFill="1" applyBorder="1" applyProtection="1">
      <protection hidden="1"/>
    </xf>
    <xf numFmtId="0" fontId="0" fillId="5" borderId="0" xfId="0" applyFill="1" applyBorder="1" applyProtection="1">
      <protection hidden="1"/>
    </xf>
    <xf numFmtId="0" fontId="19" fillId="4" borderId="0" xfId="0" applyFont="1" applyFill="1" applyBorder="1" applyAlignment="1" applyProtection="1">
      <alignment horizontal="center" vertical="center" wrapText="1"/>
      <protection hidden="1"/>
    </xf>
    <xf numFmtId="0" fontId="20" fillId="4" borderId="0" xfId="0" applyFont="1" applyFill="1" applyProtection="1">
      <protection hidden="1"/>
    </xf>
    <xf numFmtId="49" fontId="14" fillId="0" borderId="0" xfId="0" applyNumberFormat="1" applyFont="1" applyFill="1" applyBorder="1" applyAlignment="1" applyProtection="1">
      <alignment horizontal="center" vertical="center"/>
    </xf>
    <xf numFmtId="0" fontId="5" fillId="0" borderId="0" xfId="1" applyNumberFormat="1" applyFont="1" applyAlignment="1" applyProtection="1">
      <alignment vertical="center"/>
    </xf>
    <xf numFmtId="1" fontId="1" fillId="0" borderId="1" xfId="0" applyNumberFormat="1" applyFont="1" applyBorder="1" applyAlignment="1" applyProtection="1">
      <alignment horizontal="center"/>
    </xf>
    <xf numFmtId="2" fontId="22" fillId="0" borderId="0" xfId="1" applyNumberFormat="1" applyFont="1" applyFill="1" applyAlignment="1" applyProtection="1">
      <alignment vertical="center"/>
    </xf>
    <xf numFmtId="1" fontId="5" fillId="0" borderId="3" xfId="1" applyNumberFormat="1" applyFont="1" applyBorder="1" applyAlignment="1" applyProtection="1">
      <alignment horizontal="center" vertical="center"/>
    </xf>
    <xf numFmtId="0" fontId="2" fillId="6" borderId="0" xfId="0" applyFont="1" applyFill="1" applyBorder="1" applyAlignment="1" applyProtection="1">
      <alignment horizontal="center"/>
    </xf>
    <xf numFmtId="0" fontId="15" fillId="6" borderId="0" xfId="0" applyFont="1" applyFill="1" applyBorder="1" applyAlignment="1" applyProtection="1">
      <alignment horizontal="center" vertical="center"/>
    </xf>
    <xf numFmtId="0" fontId="1" fillId="6" borderId="0" xfId="0" applyFont="1" applyFill="1" applyProtection="1"/>
    <xf numFmtId="0" fontId="1" fillId="6" borderId="6" xfId="0" applyFont="1" applyFill="1" applyBorder="1" applyProtection="1"/>
    <xf numFmtId="0" fontId="3" fillId="6" borderId="5"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24" fillId="7" borderId="0" xfId="0" applyFont="1" applyFill="1" applyAlignment="1" applyProtection="1">
      <alignment vertical="center"/>
    </xf>
    <xf numFmtId="0" fontId="24" fillId="7" borderId="0" xfId="0" applyFont="1" applyFill="1" applyAlignment="1" applyProtection="1">
      <alignment horizontal="center" vertical="center" wrapText="1"/>
    </xf>
    <xf numFmtId="0" fontId="25" fillId="7" borderId="0" xfId="0" applyFont="1" applyFill="1" applyAlignment="1" applyProtection="1">
      <alignment horizontal="center" vertical="center" wrapText="1"/>
    </xf>
    <xf numFmtId="49" fontId="28" fillId="7" borderId="0" xfId="0" applyNumberFormat="1" applyFont="1" applyFill="1" applyBorder="1" applyAlignment="1" applyProtection="1">
      <alignment horizontal="center" vertical="center"/>
    </xf>
    <xf numFmtId="0" fontId="1" fillId="0" borderId="0" xfId="0" applyFont="1" applyAlignment="1" applyProtection="1">
      <alignment horizontal="left" vertical="top" wrapText="1"/>
    </xf>
    <xf numFmtId="0" fontId="3" fillId="0" borderId="0" xfId="0" applyFont="1" applyAlignment="1" applyProtection="1">
      <alignment horizontal="center"/>
    </xf>
    <xf numFmtId="0" fontId="1" fillId="0" borderId="0" xfId="0" applyFont="1" applyAlignment="1" applyProtection="1">
      <alignment horizont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0" fontId="8" fillId="0" borderId="1" xfId="0" applyFont="1" applyBorder="1" applyAlignment="1" applyProtection="1">
      <alignment horizontal="center"/>
    </xf>
    <xf numFmtId="0" fontId="23" fillId="7" borderId="0" xfId="0" applyFont="1" applyFill="1" applyBorder="1" applyAlignment="1" applyProtection="1">
      <alignment horizontal="left" vertical="center"/>
      <protection locked="0"/>
    </xf>
    <xf numFmtId="0" fontId="29" fillId="7" borderId="0"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1" fillId="0" borderId="0" xfId="0" applyFont="1" applyBorder="1" applyAlignment="1" applyProtection="1">
      <alignment horizontal="right" vertical="center"/>
    </xf>
    <xf numFmtId="0" fontId="12"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4" fillId="2" borderId="1" xfId="0" applyFont="1" applyFill="1" applyBorder="1" applyAlignment="1" applyProtection="1">
      <alignment horizontal="center" wrapText="1"/>
    </xf>
    <xf numFmtId="0" fontId="1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0" fillId="0" borderId="7" xfId="0" applyFill="1" applyBorder="1" applyAlignment="1"/>
    <xf numFmtId="0" fontId="0" fillId="0" borderId="4" xfId="0" applyBorder="1" applyAlignment="1" applyProtection="1">
      <alignment horizontal="center"/>
    </xf>
  </cellXfs>
  <cellStyles count="2">
    <cellStyle name="Millares" xfId="1" builtinId="3"/>
    <cellStyle name="Normal" xfId="0" builtinId="0"/>
  </cellStyles>
  <dxfs count="66">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fill>
        <patternFill patternType="none">
          <fgColor indexed="64"/>
          <bgColor auto="1"/>
        </patternFill>
      </fill>
      <protection locked="1" hidden="1"/>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Verdana"/>
        <scheme val="none"/>
      </font>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protection locked="1" hidden="0"/>
    </dxf>
    <dxf>
      <font>
        <strike val="0"/>
        <outline val="0"/>
        <shadow val="0"/>
        <u val="none"/>
        <vertAlign val="baseline"/>
        <color rgb="FF66FF33"/>
        <name val="Verdana"/>
        <scheme val="none"/>
      </font>
      <fill>
        <patternFill patternType="none">
          <fgColor indexed="64"/>
          <bgColor theme="7" tint="0.39997558519241921"/>
        </patternFill>
      </fill>
      <protection locked="1" hidden="0"/>
    </dxf>
    <dxf>
      <font>
        <color rgb="FF9C0006"/>
      </font>
      <fill>
        <patternFill>
          <bgColor rgb="FFFFC7CE"/>
        </patternFill>
      </fill>
    </dxf>
    <dxf>
      <font>
        <condense val="0"/>
        <extend val="0"/>
        <color rgb="FF9C0006"/>
      </font>
      <fill>
        <patternFill>
          <bgColor rgb="FFFFC7CE"/>
        </patternFill>
      </fill>
    </dxf>
    <dxf>
      <font>
        <color rgb="FF00B050"/>
      </font>
      <fill>
        <patternFill>
          <bgColor theme="0"/>
        </patternFill>
      </fill>
    </dxf>
    <dxf>
      <font>
        <color theme="5" tint="0.39994506668294322"/>
      </font>
      <fill>
        <patternFill>
          <bgColor theme="5" tint="0.39994506668294322"/>
        </patternFill>
      </fill>
    </dxf>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21</xdr:row>
      <xdr:rowOff>47625</xdr:rowOff>
    </xdr:from>
    <xdr:to>
      <xdr:col>4</xdr:col>
      <xdr:colOff>47625</xdr:colOff>
      <xdr:row>27</xdr:row>
      <xdr:rowOff>66675</xdr:rowOff>
    </xdr:to>
    <xdr:pic>
      <xdr:nvPicPr>
        <xdr:cNvPr id="3" name="8 Imagen" descr="monitoipn.bmp"/>
        <xdr:cNvPicPr/>
      </xdr:nvPicPr>
      <xdr:blipFill>
        <a:blip xmlns:r="http://schemas.openxmlformats.org/officeDocument/2006/relationships" r:embed="rId1" cstate="print"/>
        <a:stretch>
          <a:fillRect/>
        </a:stretch>
      </xdr:blipFill>
      <xdr:spPr>
        <a:xfrm>
          <a:off x="5419725" y="19812000"/>
          <a:ext cx="973982" cy="990600"/>
        </a:xfrm>
        <a:prstGeom prst="rect">
          <a:avLst/>
        </a:prstGeom>
      </xdr:spPr>
    </xdr:pic>
    <xdr:clientData/>
  </xdr:twoCellAnchor>
  <xdr:twoCellAnchor>
    <xdr:from>
      <xdr:col>5</xdr:col>
      <xdr:colOff>0</xdr:colOff>
      <xdr:row>5</xdr:row>
      <xdr:rowOff>0</xdr:rowOff>
    </xdr:from>
    <xdr:to>
      <xdr:col>5</xdr:col>
      <xdr:colOff>838200</xdr:colOff>
      <xdr:row>5</xdr:row>
      <xdr:rowOff>203199</xdr:rowOff>
    </xdr:to>
    <xdr:sp macro="" textlink="">
      <xdr:nvSpPr>
        <xdr:cNvPr id="8" name="5 Rectángulo"/>
        <xdr:cNvSpPr/>
      </xdr:nvSpPr>
      <xdr:spPr>
        <a:xfrm>
          <a:off x="5934075" y="847725"/>
          <a:ext cx="838200" cy="203199"/>
        </a:xfrm>
        <a:prstGeom prst="rect">
          <a:avLst/>
        </a:prstGeom>
        <a:noFill/>
      </xdr:spPr>
      <xdr:txBody>
        <a:bodyPr wrap="square" lIns="91440" tIns="45720" rIns="91440" bIns="4572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750" b="0" cap="none" spc="0">
              <a:ln>
                <a:noFill/>
              </a:ln>
              <a:solidFill>
                <a:schemeClr val="tx1"/>
              </a:solidFill>
              <a:effectLst/>
              <a:latin typeface="Century Schoolbook" pitchFamily="18" charset="0"/>
              <a:ea typeface="Verdana" pitchFamily="34" charset="0"/>
              <a:cs typeface="Verdana" pitchFamily="34" charset="0"/>
            </a:rPr>
            <a:t>CECyT</a:t>
          </a:r>
          <a:r>
            <a:rPr lang="es-MX" sz="750" b="0" cap="none" spc="0" baseline="0">
              <a:ln>
                <a:noFill/>
              </a:ln>
              <a:solidFill>
                <a:schemeClr val="tx1"/>
              </a:solidFill>
              <a:effectLst/>
              <a:latin typeface="Century Schoolbook" pitchFamily="18" charset="0"/>
              <a:ea typeface="Verdana" pitchFamily="34" charset="0"/>
              <a:cs typeface="Verdana" pitchFamily="34" charset="0"/>
            </a:rPr>
            <a:t> No. 10</a:t>
          </a:r>
        </a:p>
        <a:p>
          <a:r>
            <a:rPr lang="es-MX" sz="800" b="0" cap="none" spc="0" baseline="0">
              <a:ln>
                <a:noFill/>
              </a:ln>
              <a:solidFill>
                <a:schemeClr val="tx1"/>
              </a:solidFill>
              <a:effectLst/>
              <a:latin typeface="Century Schoolbook" pitchFamily="18" charset="0"/>
              <a:ea typeface="Verdana" pitchFamily="34" charset="0"/>
              <a:cs typeface="Verdana" pitchFamily="34" charset="0"/>
            </a:rPr>
            <a:t>    "C.V.M"</a:t>
          </a:r>
        </a:p>
        <a:p>
          <a:endParaRPr lang="es-MX" sz="800" b="0" cap="none" spc="0">
            <a:ln>
              <a:noFill/>
            </a:ln>
            <a:solidFill>
              <a:schemeClr val="tx1"/>
            </a:solidFill>
            <a:effectLst/>
            <a:latin typeface="Verdana" pitchFamily="34" charset="0"/>
            <a:ea typeface="Verdana" pitchFamily="34" charset="0"/>
            <a:cs typeface="Verdana" pitchFamily="34" charset="0"/>
          </a:endParaRPr>
        </a:p>
      </xdr:txBody>
    </xdr:sp>
    <xdr:clientData/>
  </xdr:twoCellAnchor>
  <xdr:twoCellAnchor>
    <xdr:from>
      <xdr:col>0</xdr:col>
      <xdr:colOff>96840</xdr:colOff>
      <xdr:row>20</xdr:row>
      <xdr:rowOff>27967</xdr:rowOff>
    </xdr:from>
    <xdr:to>
      <xdr:col>0</xdr:col>
      <xdr:colOff>1565278</xdr:colOff>
      <xdr:row>23</xdr:row>
      <xdr:rowOff>2690</xdr:rowOff>
    </xdr:to>
    <xdr:sp macro="" textlink="">
      <xdr:nvSpPr>
        <xdr:cNvPr id="2" name="CuadroTexto 1"/>
        <xdr:cNvSpPr txBox="1"/>
      </xdr:nvSpPr>
      <xdr:spPr>
        <a:xfrm>
          <a:off x="96840" y="4512044"/>
          <a:ext cx="1468438" cy="54622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PR05-02-F04</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1 de 2</a:t>
          </a:r>
        </a:p>
      </xdr:txBody>
    </xdr:sp>
    <xdr:clientData/>
  </xdr:twoCellAnchor>
  <xdr:twoCellAnchor>
    <xdr:from>
      <xdr:col>0</xdr:col>
      <xdr:colOff>11906</xdr:colOff>
      <xdr:row>65</xdr:row>
      <xdr:rowOff>77390</xdr:rowOff>
    </xdr:from>
    <xdr:to>
      <xdr:col>0</xdr:col>
      <xdr:colOff>1480344</xdr:colOff>
      <xdr:row>131</xdr:row>
      <xdr:rowOff>3968</xdr:rowOff>
    </xdr:to>
    <xdr:sp macro="" textlink="">
      <xdr:nvSpPr>
        <xdr:cNvPr id="5" name="CuadroTexto 4"/>
        <xdr:cNvSpPr txBox="1"/>
      </xdr:nvSpPr>
      <xdr:spPr>
        <a:xfrm>
          <a:off x="11906" y="13174265"/>
          <a:ext cx="1468438" cy="56951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PR05-02-F04</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2 de 2</a:t>
          </a:r>
        </a:p>
      </xdr:txBody>
    </xdr:sp>
    <xdr:clientData/>
  </xdr:twoCellAnchor>
  <xdr:twoCellAnchor editAs="oneCell">
    <xdr:from>
      <xdr:col>5</xdr:col>
      <xdr:colOff>27052</xdr:colOff>
      <xdr:row>5</xdr:row>
      <xdr:rowOff>381000</xdr:rowOff>
    </xdr:from>
    <xdr:to>
      <xdr:col>5</xdr:col>
      <xdr:colOff>842597</xdr:colOff>
      <xdr:row>10</xdr:row>
      <xdr:rowOff>159589</xdr:rowOff>
    </xdr:to>
    <xdr:pic>
      <xdr:nvPicPr>
        <xdr:cNvPr id="4" name="Imagen 3"/>
        <xdr:cNvPicPr>
          <a:picLocks noChangeAspect="1"/>
        </xdr:cNvPicPr>
      </xdr:nvPicPr>
      <xdr:blipFill>
        <a:blip xmlns:r="http://schemas.openxmlformats.org/officeDocument/2006/relationships" r:embed="rId2"/>
        <a:stretch>
          <a:fillRect/>
        </a:stretch>
      </xdr:blipFill>
      <xdr:spPr>
        <a:xfrm>
          <a:off x="5961860" y="1230923"/>
          <a:ext cx="815545" cy="1053473"/>
        </a:xfrm>
        <a:prstGeom prst="rect">
          <a:avLst/>
        </a:prstGeom>
      </xdr:spPr>
    </xdr:pic>
    <xdr:clientData/>
  </xdr:twoCellAnchor>
</xdr:wsDr>
</file>

<file path=xl/tables/table1.xml><?xml version="1.0" encoding="utf-8"?>
<table xmlns="http://schemas.openxmlformats.org/spreadsheetml/2006/main" id="8" name="Tabla13989" displayName="Tabla13989" ref="A54:G55" totalsRowShown="0" headerRowDxfId="58" dataDxfId="57">
  <tableColumns count="7">
    <tableColumn id="1" name="UNIDADES DE APRENDIZAJE" dataDxfId="56"/>
    <tableColumn id="2" name="VALOR EN CRÉDITOS" dataDxfId="55"/>
    <tableColumn id="3" name="CALIFICACIÓN" dataDxfId="54"/>
    <tableColumn id="4" name="CRÉDITOS OBTENIDOS" dataDxfId="53"/>
    <tableColumn id="5" name="ACREDITACIÓN" dataDxfId="52"/>
    <tableColumn id="6" name="CARGA ACADÉMICA" dataDxfId="51"/>
    <tableColumn id="7" name="Columna1" dataDxfId="50"/>
  </tableColumns>
  <tableStyleInfo name="TableStyleMedium2" showFirstColumn="0" showLastColumn="0" showRowStripes="1" showColumnStripes="0"/>
</table>
</file>

<file path=xl/tables/table2.xml><?xml version="1.0" encoding="utf-8"?>
<table xmlns="http://schemas.openxmlformats.org/spreadsheetml/2006/main" id="14" name="Tabla1261015" displayName="Tabla1261015" ref="A40:G41" totalsRowShown="0" headerRowDxfId="49" dataDxfId="48">
  <tableColumns count="7">
    <tableColumn id="1" name="UNIDADES DE APRENDIZAJE" dataDxfId="47" totalsRowDxfId="46"/>
    <tableColumn id="2" name="VALOR EN CRÉDITOS" dataDxfId="45" totalsRowDxfId="44"/>
    <tableColumn id="3" name="CALIFICACIÓN" dataDxfId="43" totalsRowDxfId="42"/>
    <tableColumn id="4" name="CRÉDITOS OBTENIDOS" dataDxfId="41" totalsRowDxfId="40"/>
    <tableColumn id="5" name="ACREDITACIÓN" dataDxfId="39" totalsRowDxfId="38"/>
    <tableColumn id="7" name="CARGA ACADÉMICA" dataDxfId="37"/>
    <tableColumn id="6" name="Columna2" dataDxfId="36"/>
  </tableColumns>
  <tableStyleInfo name="TableStyleMedium2" showFirstColumn="0" showLastColumn="0" showRowStripes="1" showColumnStripes="0"/>
</table>
</file>

<file path=xl/tables/table3.xml><?xml version="1.0" encoding="utf-8"?>
<table xmlns="http://schemas.openxmlformats.org/spreadsheetml/2006/main" id="15" name="Tabla134271116" displayName="Tabla134271116" ref="A68:G69" totalsRowShown="0" headerRowDxfId="35" dataDxfId="34">
  <tableColumns count="7">
    <tableColumn id="1" name="UNIDADES DE APRENDIZAJE" dataDxfId="33"/>
    <tableColumn id="2" name="VALOR EN CRÉDITOS" dataDxfId="32"/>
    <tableColumn id="3" name="CALIFICACIÓN" dataDxfId="31"/>
    <tableColumn id="4" name="CRÉDITOS OBTENIDOS" dataDxfId="30"/>
    <tableColumn id="5" name="ACREDITACIÓN" dataDxfId="29"/>
    <tableColumn id="6" name="CARGA ACADÉMICA" dataDxfId="28"/>
    <tableColumn id="7" name="Columna1" dataDxfId="27"/>
  </tableColumns>
  <tableStyleInfo name="TableStyleMedium2" showFirstColumn="0" showLastColumn="0" showRowStripes="1" showColumnStripes="0"/>
</table>
</file>

<file path=xl/tables/table4.xml><?xml version="1.0" encoding="utf-8"?>
<table xmlns="http://schemas.openxmlformats.org/spreadsheetml/2006/main" id="16" name="Tabla1345281217" displayName="Tabla1345281217" ref="A85:G86" totalsRowShown="0" headerRowDxfId="26" dataDxfId="25">
  <tableColumns count="7">
    <tableColumn id="1" name="UNIDADES DE APRENDIZAJE" dataDxfId="24"/>
    <tableColumn id="2" name="VALOR EN CRÉDITOS" dataDxfId="23"/>
    <tableColumn id="3" name="CALIFICACIÓN" dataDxfId="22"/>
    <tableColumn id="4" name="CRÉDITOS OBTENIDOS" dataDxfId="21"/>
    <tableColumn id="5" name="ACREDITACIÓN" dataDxfId="20"/>
    <tableColumn id="6" name="CARGA ACADÉMICA" dataDxfId="19"/>
    <tableColumn id="7" name="Columna1" dataDxfId="18"/>
  </tableColumns>
  <tableStyleInfo name="TableStyleMedium2" showFirstColumn="0" showLastColumn="0" showRowStripes="1" showColumnStripes="0"/>
</table>
</file>

<file path=xl/tables/table5.xml><?xml version="1.0" encoding="utf-8"?>
<table xmlns="http://schemas.openxmlformats.org/spreadsheetml/2006/main" id="17" name="Tabla13456291318" displayName="Tabla13456291318" ref="A100:G101" totalsRowShown="0" headerRowDxfId="17" dataDxfId="16">
  <tableColumns count="7">
    <tableColumn id="1" name="UNIDADES DE APRENDIZAJE" dataDxfId="15"/>
    <tableColumn id="2" name="VALOR EN CRÉDITOS" dataDxfId="14"/>
    <tableColumn id="3" name="CALIFICACIÓN" dataDxfId="13"/>
    <tableColumn id="4" name="CRÉDITOS OBTENIDOS" dataDxfId="12"/>
    <tableColumn id="5" name="ACREDITACIÓN" dataDxfId="11"/>
    <tableColumn id="6" name="CARGA ACADÉMICA" dataDxfId="10"/>
    <tableColumn id="7" name="Columna1" dataDxfId="9"/>
  </tableColumns>
  <tableStyleInfo name="TableStyleMedium2" showFirstColumn="0" showLastColumn="0" showRowStripes="1" showColumnStripes="0"/>
</table>
</file>

<file path=xl/tables/table6.xml><?xml version="1.0" encoding="utf-8"?>
<table xmlns="http://schemas.openxmlformats.org/spreadsheetml/2006/main" id="18" name="Tabla134567301419" displayName="Tabla134567301419" ref="A115:G116" totalsRowShown="0" headerRowDxfId="8" dataDxfId="7">
  <tableColumns count="7">
    <tableColumn id="1" name="UNIDADES DE APRENDIZAJE" dataDxfId="6"/>
    <tableColumn id="2" name="VALOR EN CRÉDITOS" dataDxfId="5"/>
    <tableColumn id="3" name="CALIFICACIÓN" dataDxfId="4"/>
    <tableColumn id="4" name="CRÉDITOS OBTENIDOS" dataDxfId="3"/>
    <tableColumn id="5" name="ACREDITACIÓN" dataDxfId="2"/>
    <tableColumn id="6" name="CARGA ACADÉMICA" dataDxfId="1"/>
    <tableColumn id="7"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tabSelected="1" zoomScale="130" zoomScaleNormal="130" zoomScaleSheetLayoutView="130" zoomScalePageLayoutView="160" workbookViewId="0">
      <selection activeCell="A8" sqref="A8"/>
    </sheetView>
  </sheetViews>
  <sheetFormatPr baseColWidth="10" defaultColWidth="0" defaultRowHeight="12.75" x14ac:dyDescent="0.2"/>
  <cols>
    <col min="1" max="1" width="33.375" style="3" customWidth="1"/>
    <col min="2" max="2" width="9.25" style="3" customWidth="1"/>
    <col min="3" max="3" width="13.25" style="3" customWidth="1"/>
    <col min="4" max="4" width="10.75" style="3" customWidth="1"/>
    <col min="5" max="5" width="11.25" style="3" customWidth="1"/>
    <col min="6" max="6" width="11.125" style="3" customWidth="1"/>
    <col min="7" max="9" width="11" style="47" hidden="1" customWidth="1"/>
    <col min="10" max="10" width="2.25" style="47" hidden="1" customWidth="1"/>
    <col min="11" max="11" width="11" style="47" hidden="1" customWidth="1"/>
    <col min="12" max="16384" width="11" style="26" hidden="1"/>
  </cols>
  <sheetData>
    <row r="1" spans="1:12" ht="14.25" x14ac:dyDescent="0.2">
      <c r="A1" s="54" t="s">
        <v>52</v>
      </c>
      <c r="B1" s="106"/>
      <c r="C1" s="106"/>
      <c r="D1" s="106"/>
      <c r="E1" s="106"/>
      <c r="F1" s="106"/>
      <c r="G1" s="25"/>
      <c r="H1" s="25"/>
      <c r="I1" s="25"/>
      <c r="J1" s="25"/>
    </row>
    <row r="2" spans="1:12" ht="18" x14ac:dyDescent="0.2">
      <c r="A2" s="54" t="s">
        <v>53</v>
      </c>
      <c r="B2" s="107"/>
      <c r="C2" s="107"/>
      <c r="D2" s="74" t="s">
        <v>54</v>
      </c>
      <c r="E2" s="97" t="s">
        <v>113</v>
      </c>
      <c r="F2" s="97" t="s">
        <v>112</v>
      </c>
      <c r="G2" s="48"/>
      <c r="H2" s="48"/>
      <c r="I2" s="48"/>
      <c r="J2" s="49"/>
      <c r="L2" s="28"/>
    </row>
    <row r="3" spans="1:12" ht="15" x14ac:dyDescent="0.2">
      <c r="A3" s="108" t="str">
        <f>IF(B2&lt;&gt;"",IF(E6&gt;E12,"NO PROCEDE POR EXCEDER TIEMPO",IF(AND(D19=0,E8&lt;=E11),"PROCEDE",IF(AND(D19&lt;&gt;0,E8&lt;=E12+1),"PROCEDE","NO PROCEDE POR EXCEDER CARGA"))),"")</f>
        <v/>
      </c>
      <c r="B3" s="108"/>
      <c r="C3" s="108"/>
      <c r="D3" s="108"/>
      <c r="E3" s="108"/>
      <c r="F3" s="108"/>
    </row>
    <row r="4" spans="1:12" s="27" customFormat="1" ht="19.5" customHeight="1" x14ac:dyDescent="0.2">
      <c r="A4" s="109" t="str">
        <f>IF(A3="PROCEDE", IF(E9=0,"REINSCRIPCIÓN A UN NUMERO DE CRÉDITOS COMPRENDIDO ENTRE LA CARGA MÍNIMA Y LA MÁXIMA**",IF(F8&gt;E10,"INSCRIBIR NUEVAS UNIDADES DE APRENDIZAJE Y RECURSAR ADEUDOS NO RECURSADOS PREVIAMENTE (SUJETO A CUPO)**","RECURSAR ADEUDOS (NO RECURSADOS PREVIAMENTE) E INSCRIBIR NUEVAS UNIDADES DE APRENDIZAJE (SUJETO A CUPO)**")),IF(A3="NO PROCEDE POR EXCEDER CARGA",IF(AND(E9&gt;E12,F8&lt;=0),"PROCEDE RECURSAR ADEUDOS (NO RECURSADOS PREVIAMENTE) HASTA LA CARGA MEDIA Y PRESENTAR ETS AL FINALIZAR EL PERIODO**",""),""))</f>
        <v/>
      </c>
      <c r="B4" s="109"/>
      <c r="C4" s="109"/>
      <c r="D4" s="109"/>
      <c r="E4" s="109"/>
      <c r="F4" s="109"/>
      <c r="G4" s="49"/>
      <c r="H4" s="49"/>
      <c r="I4" s="49"/>
      <c r="J4" s="49"/>
      <c r="K4" s="49"/>
    </row>
    <row r="5" spans="1:12" s="27" customFormat="1" ht="3" customHeight="1" thickBot="1" x14ac:dyDescent="0.25">
      <c r="A5" s="64"/>
      <c r="B5" s="64"/>
      <c r="C5" s="64"/>
      <c r="D5" s="64"/>
      <c r="E5" s="64"/>
      <c r="F5" s="64"/>
      <c r="G5" s="49"/>
      <c r="H5" s="49"/>
      <c r="I5" s="49"/>
      <c r="J5" s="49"/>
      <c r="K5" s="49"/>
    </row>
    <row r="6" spans="1:12" ht="30.75" customHeight="1" thickBot="1" x14ac:dyDescent="0.25">
      <c r="A6" s="36" t="s">
        <v>69</v>
      </c>
      <c r="B6" s="37">
        <f>VALUE(C6)</f>
        <v>0</v>
      </c>
      <c r="C6" s="83">
        <f>IF(B2&lt;&gt;"",IF(LEN(B2)=10,MID(B2,1,4),""),0)</f>
        <v>0</v>
      </c>
      <c r="D6" s="4" t="s">
        <v>68</v>
      </c>
      <c r="E6" s="34">
        <f>IF(B8&lt;1,0,IF(B8&lt;9,(B12)/(9-B8),"EXCE-DIDO"))</f>
        <v>0</v>
      </c>
      <c r="F6" s="5"/>
      <c r="G6" s="2"/>
      <c r="H6" s="2"/>
      <c r="I6" s="2"/>
      <c r="J6" s="2"/>
    </row>
    <row r="7" spans="1:12" ht="26.25" customHeight="1" thickBot="1" x14ac:dyDescent="0.25">
      <c r="A7" s="36" t="s">
        <v>93</v>
      </c>
      <c r="B7" s="81">
        <v>2009</v>
      </c>
      <c r="C7" s="115" t="s">
        <v>94</v>
      </c>
      <c r="D7" s="116"/>
      <c r="E7" s="84">
        <f>(E6)/(E12)*100</f>
        <v>0</v>
      </c>
      <c r="L7" s="28"/>
    </row>
    <row r="8" spans="1:12" ht="18" x14ac:dyDescent="0.25">
      <c r="A8" s="40" t="s">
        <v>48</v>
      </c>
      <c r="B8" s="35">
        <f>IF(AND(B6&lt;&gt;0,OR(F2="1",F2="2")),((E2*2)-(B6*2)+F2-1)-B9,0)</f>
        <v>0</v>
      </c>
      <c r="C8" s="6"/>
      <c r="D8" s="63" t="s">
        <v>65</v>
      </c>
      <c r="E8" s="59">
        <f>SUM(H42:H125)</f>
        <v>0</v>
      </c>
      <c r="F8" s="41">
        <f>E12-E9</f>
        <v>40.851999999999997</v>
      </c>
    </row>
    <row r="9" spans="1:12" x14ac:dyDescent="0.2">
      <c r="A9" s="53" t="s">
        <v>83</v>
      </c>
      <c r="B9" s="85"/>
      <c r="C9" s="6"/>
      <c r="D9" s="63" t="s">
        <v>66</v>
      </c>
      <c r="E9" s="72">
        <f>SUM(I42:I125)</f>
        <v>0</v>
      </c>
      <c r="F9" s="42" t="str">
        <f>IF(E9&lt;E6,1,"")</f>
        <v/>
      </c>
    </row>
    <row r="10" spans="1:12" x14ac:dyDescent="0.2">
      <c r="A10" s="63" t="s">
        <v>70</v>
      </c>
      <c r="B10" s="60">
        <f>SUM(B51,B65,B80,B96,B111,B126)</f>
        <v>245.11199999999997</v>
      </c>
      <c r="C10" s="110" t="s">
        <v>73</v>
      </c>
      <c r="D10" s="110"/>
      <c r="E10" s="55">
        <v>27.23</v>
      </c>
      <c r="L10" s="28"/>
    </row>
    <row r="11" spans="1:12" x14ac:dyDescent="0.2">
      <c r="A11" s="63" t="s">
        <v>71</v>
      </c>
      <c r="B11" s="60">
        <f>SUM(D51,D65,D80,D96,D111,D126)</f>
        <v>0</v>
      </c>
      <c r="C11" s="110" t="s">
        <v>74</v>
      </c>
      <c r="D11" s="110"/>
      <c r="E11" s="55">
        <v>81.7</v>
      </c>
    </row>
    <row r="12" spans="1:12" x14ac:dyDescent="0.2">
      <c r="A12" s="63" t="s">
        <v>72</v>
      </c>
      <c r="B12" s="61">
        <f>B10-B11</f>
        <v>245.11199999999997</v>
      </c>
      <c r="C12" s="110" t="s">
        <v>75</v>
      </c>
      <c r="D12" s="110"/>
      <c r="E12" s="56">
        <f>(B10)/(6)</f>
        <v>40.851999999999997</v>
      </c>
      <c r="F12" s="80" t="s">
        <v>111</v>
      </c>
    </row>
    <row r="13" spans="1:12" s="77" customFormat="1" ht="9.75" customHeight="1" x14ac:dyDescent="0.2">
      <c r="A13" s="7"/>
      <c r="B13" s="8"/>
      <c r="C13" s="9"/>
      <c r="D13" s="53" t="s">
        <v>89</v>
      </c>
      <c r="E13" s="86"/>
      <c r="F13" s="86"/>
      <c r="G13" s="76"/>
      <c r="H13" s="76"/>
      <c r="I13" s="76"/>
      <c r="J13" s="76"/>
      <c r="K13" s="76"/>
    </row>
    <row r="14" spans="1:12" ht="18" customHeight="1" x14ac:dyDescent="0.2">
      <c r="A14" s="111" t="str">
        <f>IF(E6&lt;=E12,IF(E8&lt;E6,"LA CARGA ACADÉMICA DEL PERIODO ESCOLAR DEBE SER MAYOR AL COCIENTE DEL ART. 52",""),"")</f>
        <v/>
      </c>
      <c r="B14" s="111"/>
      <c r="C14" s="112" t="str">
        <f>IF(A3="PROCEDE",IF(E8&lt;E10,"LA CARGA ACADÉMICA DEBE SER SUPERIOR A LA CARGA MÍNIMA",IF(AND(D19=0,E8&gt;E11),"LA CARGA ACADÉMICA DEBE SER INFERIOR A LA CARGA MÁXIMA",IF(AND(D19&lt;&gt;0,E8&gt;E12+1),"LA CARGA ACADÉMICA DEBE SER INFERIOR A LA MEDIA",""))),"")</f>
        <v/>
      </c>
      <c r="D14" s="112"/>
      <c r="E14" s="112"/>
      <c r="F14" s="112"/>
    </row>
    <row r="15" spans="1:12" x14ac:dyDescent="0.2">
      <c r="A15" s="113" t="s">
        <v>88</v>
      </c>
      <c r="B15" s="113"/>
      <c r="C15" s="113"/>
      <c r="D15" s="113"/>
      <c r="E15" s="113"/>
      <c r="F15" s="113"/>
      <c r="G15" s="50"/>
      <c r="H15" s="50"/>
      <c r="I15" s="50"/>
      <c r="J15" s="50"/>
    </row>
    <row r="16" spans="1:12" ht="63.75" customHeight="1" x14ac:dyDescent="0.2">
      <c r="A16" s="114" t="s">
        <v>110</v>
      </c>
      <c r="B16" s="114"/>
      <c r="C16" s="114"/>
      <c r="D16" s="114"/>
      <c r="E16" s="114"/>
      <c r="F16" s="114"/>
      <c r="G16" s="30"/>
      <c r="H16" s="30"/>
      <c r="I16" s="30"/>
      <c r="J16" s="30"/>
    </row>
    <row r="17" spans="1:6" ht="18" x14ac:dyDescent="0.25">
      <c r="A17" s="19" t="s">
        <v>62</v>
      </c>
    </row>
    <row r="18" spans="1:6" x14ac:dyDescent="0.2">
      <c r="A18" s="110" t="s">
        <v>57</v>
      </c>
      <c r="B18" s="101" t="s">
        <v>58</v>
      </c>
      <c r="C18" s="102"/>
      <c r="D18" s="101" t="s">
        <v>59</v>
      </c>
      <c r="E18" s="102"/>
      <c r="F18" s="75" t="s">
        <v>63</v>
      </c>
    </row>
    <row r="19" spans="1:6" x14ac:dyDescent="0.2">
      <c r="A19" s="110"/>
      <c r="B19" s="103">
        <f>COUNTIF(E42:E125,"APROBADA")</f>
        <v>0</v>
      </c>
      <c r="C19" s="104"/>
      <c r="D19" s="103">
        <f>COUNTIF(E42:E125,"REPROBADA")</f>
        <v>0</v>
      </c>
      <c r="E19" s="104"/>
      <c r="F19" s="58">
        <f>F127+F112+F97+F81+F66+F52</f>
        <v>0</v>
      </c>
    </row>
    <row r="20" spans="1:6" x14ac:dyDescent="0.2">
      <c r="A20" s="44"/>
      <c r="B20" s="39"/>
      <c r="C20" s="20"/>
      <c r="D20" s="39"/>
      <c r="E20" s="20"/>
    </row>
    <row r="21" spans="1:6" ht="19.5" x14ac:dyDescent="0.2">
      <c r="A21" s="29"/>
      <c r="B21" s="26"/>
      <c r="C21" s="43" t="s">
        <v>60</v>
      </c>
      <c r="D21" s="46">
        <f>IF(B19+D19&lt;&gt;0,AVERAGE(C42:C50,C56:C64,C70:C79,C87:C95,C102:C110,C117:C125),0)</f>
        <v>0</v>
      </c>
      <c r="E21" s="20"/>
    </row>
    <row r="22" spans="1:6" ht="6" customHeight="1" x14ac:dyDescent="0.2">
      <c r="A22" s="44"/>
      <c r="B22" s="21"/>
      <c r="C22" s="43"/>
      <c r="D22" s="22"/>
      <c r="E22" s="23"/>
    </row>
    <row r="23" spans="1:6" ht="19.5" x14ac:dyDescent="0.2">
      <c r="A23" s="29"/>
      <c r="B23" s="26"/>
      <c r="C23" s="43" t="s">
        <v>76</v>
      </c>
      <c r="D23" s="24">
        <f>ROUNDUP(B12/E12,0)</f>
        <v>6</v>
      </c>
    </row>
    <row r="24" spans="1:6" ht="5.25" customHeight="1" x14ac:dyDescent="0.2">
      <c r="A24" s="7"/>
    </row>
    <row r="25" spans="1:6" ht="6.75" customHeight="1" x14ac:dyDescent="0.2">
      <c r="A25" s="7"/>
    </row>
    <row r="26" spans="1:6" x14ac:dyDescent="0.2">
      <c r="A26" s="69" t="s">
        <v>82</v>
      </c>
    </row>
    <row r="27" spans="1:6" x14ac:dyDescent="0.2">
      <c r="A27" s="10"/>
    </row>
    <row r="28" spans="1:6" ht="34.5" customHeight="1" x14ac:dyDescent="0.2">
      <c r="A28" s="98" t="s">
        <v>84</v>
      </c>
      <c r="B28" s="98"/>
      <c r="C28" s="98"/>
      <c r="D28" s="98"/>
      <c r="E28" s="98"/>
      <c r="F28" s="98"/>
    </row>
    <row r="29" spans="1:6" ht="38.25" customHeight="1" x14ac:dyDescent="0.2">
      <c r="A29" s="98" t="s">
        <v>85</v>
      </c>
      <c r="B29" s="98"/>
      <c r="C29" s="98"/>
      <c r="D29" s="98"/>
      <c r="E29" s="98"/>
      <c r="F29" s="98"/>
    </row>
    <row r="30" spans="1:6" ht="39.75" customHeight="1" x14ac:dyDescent="0.2">
      <c r="A30" s="98" t="s">
        <v>86</v>
      </c>
      <c r="B30" s="98"/>
      <c r="C30" s="98"/>
      <c r="D30" s="98"/>
      <c r="E30" s="98"/>
      <c r="F30" s="98"/>
    </row>
    <row r="31" spans="1:6" ht="27.75" customHeight="1" x14ac:dyDescent="0.2">
      <c r="A31" s="98" t="s">
        <v>107</v>
      </c>
      <c r="B31" s="98"/>
      <c r="C31" s="98"/>
      <c r="D31" s="98"/>
      <c r="E31" s="98"/>
      <c r="F31" s="98"/>
    </row>
    <row r="32" spans="1:6" ht="21.75" customHeight="1" x14ac:dyDescent="0.2">
      <c r="A32" s="98" t="s">
        <v>87</v>
      </c>
      <c r="B32" s="98"/>
      <c r="C32" s="98"/>
      <c r="D32" s="98"/>
      <c r="E32" s="98"/>
      <c r="F32" s="98"/>
    </row>
    <row r="33" spans="1:11" x14ac:dyDescent="0.2">
      <c r="A33" s="45" t="s">
        <v>79</v>
      </c>
      <c r="C33" s="99" t="s">
        <v>78</v>
      </c>
      <c r="D33" s="100"/>
      <c r="E33" s="100"/>
    </row>
    <row r="34" spans="1:11" x14ac:dyDescent="0.2">
      <c r="A34" s="45" t="s">
        <v>108</v>
      </c>
      <c r="C34" s="65"/>
      <c r="D34" s="65"/>
      <c r="E34" s="65"/>
    </row>
    <row r="35" spans="1:11" x14ac:dyDescent="0.2">
      <c r="A35" s="45" t="s">
        <v>80</v>
      </c>
    </row>
    <row r="36" spans="1:11" x14ac:dyDescent="0.2">
      <c r="A36" s="45" t="s">
        <v>109</v>
      </c>
    </row>
    <row r="37" spans="1:11" x14ac:dyDescent="0.2">
      <c r="C37" s="117" t="s">
        <v>77</v>
      </c>
      <c r="D37" s="117"/>
      <c r="E37" s="117"/>
    </row>
    <row r="39" spans="1:11" x14ac:dyDescent="0.2">
      <c r="A39" s="3" t="s">
        <v>41</v>
      </c>
      <c r="C39" s="105" t="s">
        <v>55</v>
      </c>
      <c r="D39" s="105"/>
      <c r="E39" s="105" t="s">
        <v>56</v>
      </c>
      <c r="F39" s="105"/>
    </row>
    <row r="40" spans="1:11" ht="21" x14ac:dyDescent="0.2">
      <c r="A40" s="94" t="s">
        <v>47</v>
      </c>
      <c r="B40" s="95" t="s">
        <v>50</v>
      </c>
      <c r="C40" s="95" t="s">
        <v>49</v>
      </c>
      <c r="D40" s="95" t="s">
        <v>51</v>
      </c>
      <c r="E40" s="96" t="s">
        <v>90</v>
      </c>
      <c r="F40" s="95" t="s">
        <v>91</v>
      </c>
      <c r="G40" s="31" t="s">
        <v>67</v>
      </c>
      <c r="K40" s="31"/>
    </row>
    <row r="41" spans="1:11" x14ac:dyDescent="0.2">
      <c r="A41" s="87"/>
      <c r="B41" s="87"/>
      <c r="C41" s="87"/>
      <c r="D41" s="88"/>
      <c r="E41" s="89"/>
      <c r="F41" s="90" t="s">
        <v>61</v>
      </c>
      <c r="G41" s="1"/>
      <c r="K41" s="1"/>
    </row>
    <row r="42" spans="1:11" x14ac:dyDescent="0.2">
      <c r="A42" s="11" t="s">
        <v>0</v>
      </c>
      <c r="B42" s="12">
        <v>5.62</v>
      </c>
      <c r="C42" s="91"/>
      <c r="D42" s="14">
        <f>IF(AND(C42&lt;=10,C42&gt;=6),(B42),(0))</f>
        <v>0</v>
      </c>
      <c r="E42" s="13" t="str">
        <f>IF(AND(C42&gt;=6,C42&lt;=10),"APROBADA",IF(AND(C42&gt;=0,C42&lt;6,C42&lt;&gt;""),"REPROBADA",""))</f>
        <v/>
      </c>
      <c r="F42" s="92"/>
      <c r="G42" s="32"/>
      <c r="H42" s="47">
        <f>IF(OR(AND(E42&lt;&gt;"APROBADA",OR(F42="x",F42="X")),E42="REPROBADA"),B42,0)</f>
        <v>0</v>
      </c>
      <c r="I42" s="47">
        <f t="shared" ref="I42:I50" si="0">IF(E42="REPROBADA",B42,0)</f>
        <v>0</v>
      </c>
      <c r="K42" s="1"/>
    </row>
    <row r="43" spans="1:11" x14ac:dyDescent="0.2">
      <c r="A43" s="11" t="s">
        <v>6</v>
      </c>
      <c r="B43" s="12">
        <v>4.5</v>
      </c>
      <c r="C43" s="91"/>
      <c r="D43" s="14">
        <f t="shared" ref="D43:D50" si="1">IF(AND(C43&lt;=10,C43&gt;=6),(B43),(0))</f>
        <v>0</v>
      </c>
      <c r="E43" s="13" t="str">
        <f t="shared" ref="E43:E50" si="2">IF(AND(C43&gt;=6,C43&lt;=10),"APROBADA",IF(AND(C43&gt;=0,C43&lt;6,C43&lt;&gt;""),"REPROBADA",""))</f>
        <v/>
      </c>
      <c r="F43" s="92"/>
      <c r="G43" s="32"/>
      <c r="H43" s="47">
        <f t="shared" ref="H43:H50" si="3">IF(OR(AND(E43&lt;&gt;"APROBADA",OR(F43="x",F43="X")),E43="REPROBADA"),B43,0)</f>
        <v>0</v>
      </c>
      <c r="I43" s="47">
        <f t="shared" si="0"/>
        <v>0</v>
      </c>
      <c r="K43" s="1"/>
    </row>
    <row r="44" spans="1:11" x14ac:dyDescent="0.2">
      <c r="A44" s="11" t="s">
        <v>4</v>
      </c>
      <c r="B44" s="12">
        <v>4.5</v>
      </c>
      <c r="C44" s="91"/>
      <c r="D44" s="14">
        <f t="shared" si="1"/>
        <v>0</v>
      </c>
      <c r="E44" s="13" t="str">
        <f t="shared" si="2"/>
        <v/>
      </c>
      <c r="F44" s="93"/>
      <c r="G44" s="32"/>
      <c r="H44" s="47">
        <f t="shared" si="3"/>
        <v>0</v>
      </c>
      <c r="I44" s="47">
        <f t="shared" si="0"/>
        <v>0</v>
      </c>
      <c r="K44" s="51"/>
    </row>
    <row r="45" spans="1:11" x14ac:dyDescent="0.2">
      <c r="A45" s="11" t="s">
        <v>5</v>
      </c>
      <c r="B45" s="12">
        <v>5.62</v>
      </c>
      <c r="C45" s="91"/>
      <c r="D45" s="14">
        <f t="shared" si="1"/>
        <v>0</v>
      </c>
      <c r="E45" s="13" t="str">
        <f t="shared" si="2"/>
        <v/>
      </c>
      <c r="F45" s="92"/>
      <c r="G45" s="32"/>
      <c r="H45" s="47">
        <f t="shared" si="3"/>
        <v>0</v>
      </c>
      <c r="I45" s="47">
        <f t="shared" si="0"/>
        <v>0</v>
      </c>
      <c r="K45" s="1"/>
    </row>
    <row r="46" spans="1:11" x14ac:dyDescent="0.2">
      <c r="A46" s="11" t="s">
        <v>7</v>
      </c>
      <c r="B46" s="12">
        <v>3.37</v>
      </c>
      <c r="C46" s="91"/>
      <c r="D46" s="14">
        <f t="shared" si="1"/>
        <v>0</v>
      </c>
      <c r="E46" s="13" t="str">
        <f t="shared" si="2"/>
        <v/>
      </c>
      <c r="F46" s="92"/>
      <c r="G46" s="32"/>
      <c r="H46" s="47">
        <f t="shared" si="3"/>
        <v>0</v>
      </c>
      <c r="I46" s="47">
        <f t="shared" si="0"/>
        <v>0</v>
      </c>
      <c r="K46" s="1"/>
    </row>
    <row r="47" spans="1:11" x14ac:dyDescent="0.2">
      <c r="A47" s="11" t="s">
        <v>1</v>
      </c>
      <c r="B47" s="12">
        <v>4.5</v>
      </c>
      <c r="C47" s="91"/>
      <c r="D47" s="14">
        <f t="shared" si="1"/>
        <v>0</v>
      </c>
      <c r="E47" s="13" t="str">
        <f t="shared" si="2"/>
        <v/>
      </c>
      <c r="F47" s="92"/>
      <c r="G47" s="32"/>
      <c r="H47" s="47">
        <f t="shared" si="3"/>
        <v>0</v>
      </c>
      <c r="I47" s="47">
        <f t="shared" si="0"/>
        <v>0</v>
      </c>
      <c r="K47" s="1"/>
    </row>
    <row r="48" spans="1:11" x14ac:dyDescent="0.2">
      <c r="A48" s="11" t="s">
        <v>16</v>
      </c>
      <c r="B48" s="70">
        <v>1E-3</v>
      </c>
      <c r="C48" s="91"/>
      <c r="D48" s="82">
        <f t="shared" si="1"/>
        <v>0</v>
      </c>
      <c r="E48" s="13" t="str">
        <f t="shared" si="2"/>
        <v/>
      </c>
      <c r="F48" s="92"/>
      <c r="G48" s="32"/>
      <c r="H48" s="47">
        <f t="shared" si="3"/>
        <v>0</v>
      </c>
      <c r="I48" s="47">
        <f t="shared" si="0"/>
        <v>0</v>
      </c>
      <c r="K48" s="1"/>
    </row>
    <row r="49" spans="1:11" x14ac:dyDescent="0.2">
      <c r="A49" s="11" t="s">
        <v>81</v>
      </c>
      <c r="B49" s="12">
        <v>3.37</v>
      </c>
      <c r="C49" s="91"/>
      <c r="D49" s="14">
        <f t="shared" si="1"/>
        <v>0</v>
      </c>
      <c r="E49" s="13" t="str">
        <f t="shared" si="2"/>
        <v/>
      </c>
      <c r="F49" s="92"/>
      <c r="G49" s="32"/>
      <c r="H49" s="47">
        <f t="shared" si="3"/>
        <v>0</v>
      </c>
      <c r="I49" s="47">
        <f t="shared" si="0"/>
        <v>0</v>
      </c>
      <c r="K49" s="1"/>
    </row>
    <row r="50" spans="1:11" x14ac:dyDescent="0.2">
      <c r="A50" s="11" t="s">
        <v>8</v>
      </c>
      <c r="B50" s="12">
        <v>3.37</v>
      </c>
      <c r="C50" s="91"/>
      <c r="D50" s="14">
        <f t="shared" si="1"/>
        <v>0</v>
      </c>
      <c r="E50" s="13" t="str">
        <f t="shared" si="2"/>
        <v/>
      </c>
      <c r="F50" s="92"/>
      <c r="G50" s="32"/>
      <c r="H50" s="47">
        <f t="shared" si="3"/>
        <v>0</v>
      </c>
      <c r="I50" s="47">
        <f t="shared" si="0"/>
        <v>0</v>
      </c>
      <c r="K50" s="1"/>
    </row>
    <row r="51" spans="1:11" x14ac:dyDescent="0.2">
      <c r="A51" s="10"/>
      <c r="B51" s="68">
        <f>SUM(B42:B50)</f>
        <v>34.851000000000006</v>
      </c>
      <c r="C51" s="62"/>
      <c r="D51" s="68">
        <f>SUM(D42:D50)</f>
        <v>0</v>
      </c>
      <c r="E51" s="15"/>
      <c r="F51" s="38">
        <f>COUNTIF(H42:H50,"&lt;&gt;0")</f>
        <v>0</v>
      </c>
      <c r="G51" s="1"/>
      <c r="K51" s="1"/>
    </row>
    <row r="52" spans="1:11" x14ac:dyDescent="0.2">
      <c r="A52" s="10"/>
      <c r="B52" s="16"/>
      <c r="C52" s="62"/>
      <c r="D52" s="16"/>
      <c r="E52" s="17"/>
      <c r="F52" s="57">
        <f>SUM(H42:H50)</f>
        <v>0</v>
      </c>
      <c r="G52" s="1"/>
      <c r="K52" s="1"/>
    </row>
    <row r="53" spans="1:11" x14ac:dyDescent="0.2">
      <c r="A53" s="3" t="s">
        <v>42</v>
      </c>
      <c r="G53" s="52"/>
    </row>
    <row r="54" spans="1:11" s="79" customFormat="1" ht="21" x14ac:dyDescent="0.2">
      <c r="A54" s="94" t="s">
        <v>47</v>
      </c>
      <c r="B54" s="95" t="s">
        <v>50</v>
      </c>
      <c r="C54" s="95" t="s">
        <v>49</v>
      </c>
      <c r="D54" s="95" t="s">
        <v>51</v>
      </c>
      <c r="E54" s="96" t="s">
        <v>90</v>
      </c>
      <c r="F54" s="95" t="s">
        <v>91</v>
      </c>
      <c r="G54" s="78" t="s">
        <v>64</v>
      </c>
    </row>
    <row r="55" spans="1:11" x14ac:dyDescent="0.2">
      <c r="A55" s="87"/>
      <c r="B55" s="87"/>
      <c r="C55" s="87"/>
      <c r="D55" s="88"/>
      <c r="E55" s="89"/>
      <c r="F55" s="90" t="s">
        <v>61</v>
      </c>
      <c r="G55" s="1"/>
    </row>
    <row r="56" spans="1:11" x14ac:dyDescent="0.2">
      <c r="A56" s="11" t="s">
        <v>2</v>
      </c>
      <c r="B56" s="12">
        <v>5.62</v>
      </c>
      <c r="C56" s="91"/>
      <c r="D56" s="14">
        <f t="shared" ref="D56:D64" si="4">IF(AND(C56&lt;=10,C56&gt;=6),(B56),(0))</f>
        <v>0</v>
      </c>
      <c r="E56" s="13" t="str">
        <f t="shared" ref="E56:E64" si="5">IF(AND(C56&gt;=6,C56&lt;=10),"APROBADA",IF(AND(C56&gt;=0,C56&lt;6,C56&lt;&gt;""),"REPROBADA",""))</f>
        <v/>
      </c>
      <c r="F56" s="92"/>
      <c r="G56" s="33"/>
      <c r="H56" s="47">
        <f t="shared" ref="H56:H64" si="6">IF(OR(AND(E56&lt;&gt;"APROBADA",OR(F56="x",F56="X")),E56="REPROBADA"),B56,0)</f>
        <v>0</v>
      </c>
      <c r="I56" s="47">
        <f t="shared" ref="I56:I64" si="7">IF(E56="REPROBADA",B56,0)</f>
        <v>0</v>
      </c>
    </row>
    <row r="57" spans="1:11" x14ac:dyDescent="0.2">
      <c r="A57" s="11" t="s">
        <v>3</v>
      </c>
      <c r="B57" s="12">
        <v>3.37</v>
      </c>
      <c r="C57" s="91"/>
      <c r="D57" s="14">
        <f t="shared" si="4"/>
        <v>0</v>
      </c>
      <c r="E57" s="13" t="str">
        <f t="shared" si="5"/>
        <v/>
      </c>
      <c r="F57" s="92"/>
      <c r="G57" s="33"/>
      <c r="H57" s="47">
        <f t="shared" si="6"/>
        <v>0</v>
      </c>
      <c r="I57" s="47">
        <f t="shared" si="7"/>
        <v>0</v>
      </c>
    </row>
    <row r="58" spans="1:11" x14ac:dyDescent="0.2">
      <c r="A58" s="11" t="s">
        <v>9</v>
      </c>
      <c r="B58" s="12">
        <v>4.5</v>
      </c>
      <c r="C58" s="91"/>
      <c r="D58" s="14">
        <f t="shared" si="4"/>
        <v>0</v>
      </c>
      <c r="E58" s="13" t="str">
        <f t="shared" si="5"/>
        <v/>
      </c>
      <c r="F58" s="92"/>
      <c r="G58" s="33"/>
      <c r="H58" s="47">
        <f t="shared" si="6"/>
        <v>0</v>
      </c>
      <c r="I58" s="47">
        <f t="shared" si="7"/>
        <v>0</v>
      </c>
    </row>
    <row r="59" spans="1:11" x14ac:dyDescent="0.2">
      <c r="A59" s="11" t="s">
        <v>10</v>
      </c>
      <c r="B59" s="12">
        <v>5.62</v>
      </c>
      <c r="C59" s="91"/>
      <c r="D59" s="14">
        <f t="shared" si="4"/>
        <v>0</v>
      </c>
      <c r="E59" s="13" t="str">
        <f t="shared" si="5"/>
        <v/>
      </c>
      <c r="F59" s="92"/>
      <c r="G59" s="33"/>
      <c r="H59" s="47">
        <f t="shared" si="6"/>
        <v>0</v>
      </c>
      <c r="I59" s="47">
        <f t="shared" si="7"/>
        <v>0</v>
      </c>
    </row>
    <row r="60" spans="1:11" x14ac:dyDescent="0.2">
      <c r="A60" s="11" t="s">
        <v>11</v>
      </c>
      <c r="B60" s="12">
        <v>4.5</v>
      </c>
      <c r="C60" s="91"/>
      <c r="D60" s="14">
        <f t="shared" si="4"/>
        <v>0</v>
      </c>
      <c r="E60" s="13" t="str">
        <f t="shared" si="5"/>
        <v/>
      </c>
      <c r="F60" s="92"/>
      <c r="G60" s="33"/>
      <c r="H60" s="47">
        <f t="shared" si="6"/>
        <v>0</v>
      </c>
      <c r="I60" s="47">
        <f t="shared" si="7"/>
        <v>0</v>
      </c>
    </row>
    <row r="61" spans="1:11" x14ac:dyDescent="0.2">
      <c r="A61" s="11" t="s">
        <v>12</v>
      </c>
      <c r="B61" s="12">
        <v>5.62</v>
      </c>
      <c r="C61" s="91"/>
      <c r="D61" s="14">
        <f t="shared" si="4"/>
        <v>0</v>
      </c>
      <c r="E61" s="13" t="str">
        <f t="shared" si="5"/>
        <v/>
      </c>
      <c r="F61" s="92"/>
      <c r="G61" s="33"/>
      <c r="H61" s="47">
        <f t="shared" si="6"/>
        <v>0</v>
      </c>
      <c r="I61" s="47">
        <f t="shared" si="7"/>
        <v>0</v>
      </c>
    </row>
    <row r="62" spans="1:11" x14ac:dyDescent="0.2">
      <c r="A62" s="11" t="s">
        <v>13</v>
      </c>
      <c r="B62" s="12">
        <v>3.37</v>
      </c>
      <c r="C62" s="91"/>
      <c r="D62" s="14">
        <f t="shared" si="4"/>
        <v>0</v>
      </c>
      <c r="E62" s="13" t="str">
        <f t="shared" si="5"/>
        <v/>
      </c>
      <c r="F62" s="92"/>
      <c r="G62" s="33"/>
      <c r="H62" s="47">
        <f t="shared" si="6"/>
        <v>0</v>
      </c>
      <c r="I62" s="47">
        <f t="shared" si="7"/>
        <v>0</v>
      </c>
    </row>
    <row r="63" spans="1:11" x14ac:dyDescent="0.2">
      <c r="A63" s="11" t="s">
        <v>14</v>
      </c>
      <c r="B63" s="70">
        <v>1E-3</v>
      </c>
      <c r="C63" s="91"/>
      <c r="D63" s="82">
        <f t="shared" si="4"/>
        <v>0</v>
      </c>
      <c r="E63" s="13" t="str">
        <f t="shared" si="5"/>
        <v/>
      </c>
      <c r="F63" s="92"/>
      <c r="G63" s="33"/>
      <c r="H63" s="47">
        <f t="shared" si="6"/>
        <v>0</v>
      </c>
      <c r="I63" s="47">
        <f t="shared" si="7"/>
        <v>0</v>
      </c>
    </row>
    <row r="64" spans="1:11" x14ac:dyDescent="0.2">
      <c r="A64" s="11" t="s">
        <v>15</v>
      </c>
      <c r="B64" s="12">
        <v>3.37</v>
      </c>
      <c r="C64" s="91"/>
      <c r="D64" s="14">
        <f t="shared" si="4"/>
        <v>0</v>
      </c>
      <c r="E64" s="13" t="str">
        <f t="shared" si="5"/>
        <v/>
      </c>
      <c r="F64" s="92"/>
      <c r="G64" s="33"/>
      <c r="H64" s="47">
        <f t="shared" si="6"/>
        <v>0</v>
      </c>
      <c r="I64" s="47">
        <f t="shared" si="7"/>
        <v>0</v>
      </c>
    </row>
    <row r="65" spans="1:9" x14ac:dyDescent="0.2">
      <c r="A65" s="10"/>
      <c r="B65" s="68">
        <f>SUM(B56:B64)</f>
        <v>35.970999999999997</v>
      </c>
      <c r="C65" s="10"/>
      <c r="D65" s="68">
        <f>SUM(D56:D64)</f>
        <v>0</v>
      </c>
      <c r="E65" s="15"/>
      <c r="F65" s="38">
        <f>COUNTIF(H56:H64,"&lt;&gt;0")</f>
        <v>0</v>
      </c>
      <c r="G65" s="1"/>
    </row>
    <row r="66" spans="1:9" x14ac:dyDescent="0.2">
      <c r="A66" s="10"/>
      <c r="B66" s="16"/>
      <c r="C66" s="10"/>
      <c r="D66" s="16"/>
      <c r="E66" s="17"/>
      <c r="F66" s="57">
        <f>SUM(H56:H64)</f>
        <v>0</v>
      </c>
      <c r="G66" s="1"/>
    </row>
    <row r="67" spans="1:9" hidden="1" x14ac:dyDescent="0.2">
      <c r="A67" s="18" t="s">
        <v>43</v>
      </c>
      <c r="G67" s="52"/>
    </row>
    <row r="68" spans="1:9" ht="21" hidden="1" x14ac:dyDescent="0.2">
      <c r="A68" s="94" t="s">
        <v>47</v>
      </c>
      <c r="B68" s="95" t="s">
        <v>50</v>
      </c>
      <c r="C68" s="95" t="s">
        <v>49</v>
      </c>
      <c r="D68" s="95" t="s">
        <v>51</v>
      </c>
      <c r="E68" s="96" t="s">
        <v>90</v>
      </c>
      <c r="F68" s="95" t="s">
        <v>91</v>
      </c>
      <c r="G68" s="31" t="s">
        <v>64</v>
      </c>
    </row>
    <row r="69" spans="1:9" hidden="1" x14ac:dyDescent="0.2">
      <c r="A69" s="87"/>
      <c r="B69" s="87"/>
      <c r="C69" s="87"/>
      <c r="D69" s="88"/>
      <c r="E69" s="89"/>
      <c r="F69" s="90" t="s">
        <v>61</v>
      </c>
      <c r="G69" s="1"/>
    </row>
    <row r="70" spans="1:9" hidden="1" x14ac:dyDescent="0.2">
      <c r="A70" s="66" t="s">
        <v>17</v>
      </c>
      <c r="B70" s="67">
        <v>5.62</v>
      </c>
      <c r="C70" s="91"/>
      <c r="D70" s="14">
        <f t="shared" ref="D70:D79" si="8">IF(AND(C70&lt;=10,C70&gt;=6),(B70),(0))</f>
        <v>0</v>
      </c>
      <c r="E70" s="13" t="str">
        <f t="shared" ref="E70:E79" si="9">IF(AND(C70&gt;=6,C70&lt;=10),"APROBADA",IF(AND(C70&gt;=0,C70&lt;6,C70&lt;&gt;""),"REPROBADA",""))</f>
        <v/>
      </c>
      <c r="F70" s="91"/>
      <c r="G70" s="33"/>
      <c r="H70" s="47">
        <f t="shared" ref="H70:H79" si="10">IF(OR(AND(E70&lt;&gt;"APROBADA",OR(F70="x",F70="X")),E70="REPROBADA"),B70,0)</f>
        <v>0</v>
      </c>
      <c r="I70" s="47">
        <f t="shared" ref="I70:I79" si="11">IF(E70="REPROBADA",B70,0)</f>
        <v>0</v>
      </c>
    </row>
    <row r="71" spans="1:9" hidden="1" x14ac:dyDescent="0.2">
      <c r="A71" s="66" t="s">
        <v>19</v>
      </c>
      <c r="B71" s="67">
        <v>5.62</v>
      </c>
      <c r="C71" s="91"/>
      <c r="D71" s="14">
        <f t="shared" si="8"/>
        <v>0</v>
      </c>
      <c r="E71" s="73" t="str">
        <f t="shared" si="9"/>
        <v/>
      </c>
      <c r="F71" s="91"/>
      <c r="G71" s="33"/>
      <c r="H71" s="47">
        <f t="shared" si="10"/>
        <v>0</v>
      </c>
      <c r="I71" s="47">
        <f t="shared" si="11"/>
        <v>0</v>
      </c>
    </row>
    <row r="72" spans="1:9" hidden="1" x14ac:dyDescent="0.2">
      <c r="A72" s="66" t="s">
        <v>18</v>
      </c>
      <c r="B72" s="67">
        <v>4.5</v>
      </c>
      <c r="C72" s="91"/>
      <c r="D72" s="14">
        <f t="shared" si="8"/>
        <v>0</v>
      </c>
      <c r="E72" s="13" t="str">
        <f t="shared" si="9"/>
        <v/>
      </c>
      <c r="F72" s="91"/>
      <c r="G72" s="33"/>
      <c r="H72" s="47">
        <f t="shared" si="10"/>
        <v>0</v>
      </c>
      <c r="I72" s="47">
        <f t="shared" si="11"/>
        <v>0</v>
      </c>
    </row>
    <row r="73" spans="1:9" hidden="1" x14ac:dyDescent="0.2">
      <c r="A73" s="66" t="s">
        <v>20</v>
      </c>
      <c r="B73" s="67">
        <v>6.75</v>
      </c>
      <c r="C73" s="91"/>
      <c r="D73" s="14">
        <f t="shared" si="8"/>
        <v>0</v>
      </c>
      <c r="E73" s="13" t="str">
        <f t="shared" si="9"/>
        <v/>
      </c>
      <c r="F73" s="91"/>
      <c r="G73" s="33"/>
      <c r="H73" s="47">
        <f t="shared" si="10"/>
        <v>0</v>
      </c>
      <c r="I73" s="47">
        <f t="shared" si="11"/>
        <v>0</v>
      </c>
    </row>
    <row r="74" spans="1:9" hidden="1" x14ac:dyDescent="0.2">
      <c r="A74" s="66" t="s">
        <v>92</v>
      </c>
      <c r="B74" s="67">
        <v>3.37</v>
      </c>
      <c r="C74" s="91"/>
      <c r="D74" s="14">
        <f t="shared" si="8"/>
        <v>0</v>
      </c>
      <c r="E74" s="13" t="str">
        <f t="shared" si="9"/>
        <v/>
      </c>
      <c r="F74" s="91"/>
      <c r="G74" s="33"/>
      <c r="H74" s="47">
        <f t="shared" si="10"/>
        <v>0</v>
      </c>
      <c r="I74" s="47">
        <f t="shared" si="11"/>
        <v>0</v>
      </c>
    </row>
    <row r="75" spans="1:9" hidden="1" x14ac:dyDescent="0.2">
      <c r="A75" s="66" t="s">
        <v>21</v>
      </c>
      <c r="B75" s="67">
        <v>5.62</v>
      </c>
      <c r="C75" s="91"/>
      <c r="D75" s="14">
        <f t="shared" si="8"/>
        <v>0</v>
      </c>
      <c r="E75" s="13" t="str">
        <f t="shared" si="9"/>
        <v/>
      </c>
      <c r="F75" s="91"/>
      <c r="G75" s="33"/>
      <c r="H75" s="47">
        <f t="shared" si="10"/>
        <v>0</v>
      </c>
      <c r="I75" s="47">
        <f t="shared" si="11"/>
        <v>0</v>
      </c>
    </row>
    <row r="76" spans="1:9" hidden="1" x14ac:dyDescent="0.2">
      <c r="A76" s="66" t="s">
        <v>22</v>
      </c>
      <c r="B76" s="67">
        <v>3.37</v>
      </c>
      <c r="C76" s="91"/>
      <c r="D76" s="14">
        <f t="shared" si="8"/>
        <v>0</v>
      </c>
      <c r="E76" s="13" t="str">
        <f t="shared" si="9"/>
        <v/>
      </c>
      <c r="F76" s="91"/>
      <c r="G76" s="33"/>
      <c r="H76" s="47">
        <f t="shared" si="10"/>
        <v>0</v>
      </c>
      <c r="I76" s="47">
        <f t="shared" si="11"/>
        <v>0</v>
      </c>
    </row>
    <row r="77" spans="1:9" hidden="1" x14ac:dyDescent="0.2">
      <c r="A77" s="66" t="s">
        <v>95</v>
      </c>
      <c r="B77" s="67">
        <v>4.5</v>
      </c>
      <c r="C77" s="91"/>
      <c r="D77" s="14">
        <f t="shared" si="8"/>
        <v>0</v>
      </c>
      <c r="E77" s="13" t="str">
        <f t="shared" si="9"/>
        <v/>
      </c>
      <c r="F77" s="91"/>
      <c r="G77" s="33"/>
      <c r="H77" s="47">
        <f t="shared" si="10"/>
        <v>0</v>
      </c>
      <c r="I77" s="47">
        <f t="shared" si="11"/>
        <v>0</v>
      </c>
    </row>
    <row r="78" spans="1:9" hidden="1" x14ac:dyDescent="0.2">
      <c r="A78" s="66" t="s">
        <v>96</v>
      </c>
      <c r="B78" s="67">
        <v>3.37</v>
      </c>
      <c r="C78" s="91"/>
      <c r="D78" s="14">
        <f t="shared" si="8"/>
        <v>0</v>
      </c>
      <c r="E78" s="13" t="str">
        <f t="shared" si="9"/>
        <v/>
      </c>
      <c r="F78" s="91"/>
      <c r="G78" s="33"/>
      <c r="H78" s="47">
        <f t="shared" si="10"/>
        <v>0</v>
      </c>
      <c r="I78" s="47">
        <f t="shared" si="11"/>
        <v>0</v>
      </c>
    </row>
    <row r="79" spans="1:9" hidden="1" x14ac:dyDescent="0.2">
      <c r="A79" s="66" t="s">
        <v>23</v>
      </c>
      <c r="B79" s="67">
        <v>4.5</v>
      </c>
      <c r="C79" s="91"/>
      <c r="D79" s="14">
        <f t="shared" si="8"/>
        <v>0</v>
      </c>
      <c r="E79" s="13" t="str">
        <f t="shared" si="9"/>
        <v/>
      </c>
      <c r="F79" s="91"/>
      <c r="G79" s="33"/>
      <c r="H79" s="47">
        <f t="shared" si="10"/>
        <v>0</v>
      </c>
      <c r="I79" s="47">
        <f t="shared" si="11"/>
        <v>0</v>
      </c>
    </row>
    <row r="80" spans="1:9" hidden="1" x14ac:dyDescent="0.2">
      <c r="A80" s="10"/>
      <c r="B80" s="14">
        <f>SUM(B70:B79)</f>
        <v>47.22</v>
      </c>
      <c r="C80" s="10"/>
      <c r="D80" s="68">
        <f>SUM(D70:D79)</f>
        <v>0</v>
      </c>
      <c r="E80" s="17"/>
      <c r="F80" s="38">
        <f>COUNTIF(H70:H79,"&lt;&gt;0")</f>
        <v>0</v>
      </c>
      <c r="G80" s="1"/>
    </row>
    <row r="81" spans="1:9" hidden="1" x14ac:dyDescent="0.2">
      <c r="A81" s="10"/>
      <c r="B81" s="16"/>
      <c r="C81" s="10"/>
      <c r="D81" s="16"/>
      <c r="E81" s="17"/>
      <c r="F81" s="57">
        <f>SUM(H70:H79)</f>
        <v>0</v>
      </c>
      <c r="G81" s="1"/>
    </row>
    <row r="82" spans="1:9" hidden="1" x14ac:dyDescent="0.2">
      <c r="A82" s="10"/>
      <c r="B82" s="16"/>
      <c r="C82" s="10"/>
      <c r="D82" s="16"/>
      <c r="E82" s="17"/>
      <c r="F82" s="57"/>
      <c r="G82" s="1"/>
    </row>
    <row r="83" spans="1:9" hidden="1" x14ac:dyDescent="0.2">
      <c r="A83" s="10"/>
      <c r="B83" s="16"/>
      <c r="C83" s="10"/>
      <c r="D83" s="16"/>
      <c r="E83" s="17"/>
      <c r="F83" s="57"/>
      <c r="G83" s="1"/>
    </row>
    <row r="84" spans="1:9" hidden="1" x14ac:dyDescent="0.2">
      <c r="A84" s="18" t="s">
        <v>44</v>
      </c>
      <c r="D84" s="16"/>
      <c r="G84" s="52"/>
    </row>
    <row r="85" spans="1:9" ht="21" hidden="1" x14ac:dyDescent="0.2">
      <c r="A85" s="94" t="s">
        <v>47</v>
      </c>
      <c r="B85" s="95" t="s">
        <v>50</v>
      </c>
      <c r="C85" s="95" t="s">
        <v>49</v>
      </c>
      <c r="D85" s="95" t="s">
        <v>51</v>
      </c>
      <c r="E85" s="96" t="s">
        <v>90</v>
      </c>
      <c r="F85" s="95" t="s">
        <v>91</v>
      </c>
      <c r="G85" s="31" t="s">
        <v>64</v>
      </c>
    </row>
    <row r="86" spans="1:9" hidden="1" x14ac:dyDescent="0.2">
      <c r="A86" s="87"/>
      <c r="B86" s="87"/>
      <c r="C86" s="87"/>
      <c r="D86" s="88"/>
      <c r="E86" s="89"/>
      <c r="F86" s="90" t="s">
        <v>61</v>
      </c>
      <c r="G86" s="1"/>
    </row>
    <row r="87" spans="1:9" hidden="1" x14ac:dyDescent="0.2">
      <c r="A87" s="66" t="s">
        <v>24</v>
      </c>
      <c r="B87" s="67">
        <v>5.62</v>
      </c>
      <c r="C87" s="91"/>
      <c r="D87" s="14">
        <f t="shared" ref="D87:D95" si="12">IF(AND(C87&lt;=10,C87&gt;=6),(B87),(0))</f>
        <v>0</v>
      </c>
      <c r="E87" s="13" t="str">
        <f t="shared" ref="E87:E95" si="13">IF(AND(C87&gt;=6,C87&lt;=10),"APROBADA",IF(AND(C87&gt;=0,C87&lt;6,C87&lt;&gt;""),"REPROBADA",""))</f>
        <v/>
      </c>
      <c r="F87" s="91"/>
      <c r="G87" s="33"/>
      <c r="H87" s="47">
        <f t="shared" ref="H87:H95" si="14">IF(OR(AND(E87&lt;&gt;"APROBADA",OR(F87="x",F87="X")),E87="REPROBADA"),B87,0)</f>
        <v>0</v>
      </c>
      <c r="I87" s="47">
        <f t="shared" ref="I87:I95" si="15">IF(E87="REPROBADA",B87,0)</f>
        <v>0</v>
      </c>
    </row>
    <row r="88" spans="1:9" hidden="1" x14ac:dyDescent="0.2">
      <c r="A88" s="66" t="s">
        <v>25</v>
      </c>
      <c r="B88" s="67">
        <v>5.62</v>
      </c>
      <c r="C88" s="91"/>
      <c r="D88" s="14">
        <f t="shared" si="12"/>
        <v>0</v>
      </c>
      <c r="E88" s="13" t="str">
        <f t="shared" si="13"/>
        <v/>
      </c>
      <c r="F88" s="91"/>
      <c r="G88" s="33"/>
      <c r="H88" s="47">
        <f t="shared" si="14"/>
        <v>0</v>
      </c>
      <c r="I88" s="47">
        <f t="shared" si="15"/>
        <v>0</v>
      </c>
    </row>
    <row r="89" spans="1:9" hidden="1" x14ac:dyDescent="0.2">
      <c r="A89" s="66" t="s">
        <v>26</v>
      </c>
      <c r="B89" s="67">
        <v>4.5</v>
      </c>
      <c r="C89" s="91"/>
      <c r="D89" s="14">
        <f t="shared" si="12"/>
        <v>0</v>
      </c>
      <c r="E89" s="13" t="str">
        <f t="shared" si="13"/>
        <v/>
      </c>
      <c r="F89" s="91"/>
      <c r="G89" s="33"/>
      <c r="H89" s="47">
        <f t="shared" si="14"/>
        <v>0</v>
      </c>
      <c r="I89" s="47">
        <f t="shared" si="15"/>
        <v>0</v>
      </c>
    </row>
    <row r="90" spans="1:9" hidden="1" x14ac:dyDescent="0.2">
      <c r="A90" s="66" t="s">
        <v>27</v>
      </c>
      <c r="B90" s="67">
        <v>6.75</v>
      </c>
      <c r="C90" s="91"/>
      <c r="D90" s="14">
        <f t="shared" si="12"/>
        <v>0</v>
      </c>
      <c r="E90" s="13" t="str">
        <f t="shared" si="13"/>
        <v/>
      </c>
      <c r="F90" s="91"/>
      <c r="G90" s="33"/>
      <c r="H90" s="47">
        <f t="shared" si="14"/>
        <v>0</v>
      </c>
      <c r="I90" s="47">
        <f t="shared" si="15"/>
        <v>0</v>
      </c>
    </row>
    <row r="91" spans="1:9" hidden="1" x14ac:dyDescent="0.2">
      <c r="A91" s="66" t="s">
        <v>97</v>
      </c>
      <c r="B91" s="67">
        <v>5.62</v>
      </c>
      <c r="C91" s="91"/>
      <c r="D91" s="14">
        <f t="shared" si="12"/>
        <v>0</v>
      </c>
      <c r="E91" s="13" t="str">
        <f t="shared" si="13"/>
        <v/>
      </c>
      <c r="F91" s="91"/>
      <c r="G91" s="33"/>
      <c r="H91" s="47">
        <f t="shared" si="14"/>
        <v>0</v>
      </c>
      <c r="I91" s="47">
        <f t="shared" si="15"/>
        <v>0</v>
      </c>
    </row>
    <row r="92" spans="1:9" hidden="1" x14ac:dyDescent="0.2">
      <c r="A92" s="66" t="s">
        <v>98</v>
      </c>
      <c r="B92" s="67">
        <v>4.5</v>
      </c>
      <c r="C92" s="91"/>
      <c r="D92" s="14">
        <f t="shared" si="12"/>
        <v>0</v>
      </c>
      <c r="E92" s="13" t="str">
        <f t="shared" si="13"/>
        <v/>
      </c>
      <c r="F92" s="91"/>
      <c r="G92" s="33"/>
      <c r="H92" s="47">
        <f t="shared" si="14"/>
        <v>0</v>
      </c>
      <c r="I92" s="47">
        <f t="shared" si="15"/>
        <v>0</v>
      </c>
    </row>
    <row r="93" spans="1:9" hidden="1" x14ac:dyDescent="0.2">
      <c r="A93" s="66" t="s">
        <v>99</v>
      </c>
      <c r="B93" s="67">
        <v>4.5</v>
      </c>
      <c r="C93" s="91"/>
      <c r="D93" s="14">
        <f t="shared" si="12"/>
        <v>0</v>
      </c>
      <c r="E93" s="13" t="str">
        <f t="shared" si="13"/>
        <v/>
      </c>
      <c r="F93" s="91"/>
      <c r="G93" s="33"/>
      <c r="H93" s="47">
        <f t="shared" si="14"/>
        <v>0</v>
      </c>
      <c r="I93" s="47">
        <f t="shared" si="15"/>
        <v>0</v>
      </c>
    </row>
    <row r="94" spans="1:9" hidden="1" x14ac:dyDescent="0.2">
      <c r="A94" s="66" t="s">
        <v>100</v>
      </c>
      <c r="B94" s="67">
        <v>4.5</v>
      </c>
      <c r="C94" s="91"/>
      <c r="D94" s="14">
        <f t="shared" si="12"/>
        <v>0</v>
      </c>
      <c r="E94" s="13" t="str">
        <f t="shared" si="13"/>
        <v/>
      </c>
      <c r="F94" s="91"/>
      <c r="G94" s="33"/>
      <c r="H94" s="47">
        <f t="shared" si="14"/>
        <v>0</v>
      </c>
      <c r="I94" s="47">
        <f t="shared" si="15"/>
        <v>0</v>
      </c>
    </row>
    <row r="95" spans="1:9" hidden="1" x14ac:dyDescent="0.2">
      <c r="A95" s="66" t="s">
        <v>28</v>
      </c>
      <c r="B95" s="67">
        <v>3.37</v>
      </c>
      <c r="C95" s="91"/>
      <c r="D95" s="14">
        <f t="shared" si="12"/>
        <v>0</v>
      </c>
      <c r="E95" s="13" t="str">
        <f t="shared" si="13"/>
        <v/>
      </c>
      <c r="F95" s="91"/>
      <c r="G95" s="33"/>
      <c r="H95" s="47">
        <f t="shared" si="14"/>
        <v>0</v>
      </c>
      <c r="I95" s="47">
        <f t="shared" si="15"/>
        <v>0</v>
      </c>
    </row>
    <row r="96" spans="1:9" hidden="1" x14ac:dyDescent="0.2">
      <c r="A96" s="10"/>
      <c r="B96" s="14">
        <f>SUM(B87:B95)</f>
        <v>44.98</v>
      </c>
      <c r="C96" s="10"/>
      <c r="D96" s="68">
        <f>SUM(D87:D95)</f>
        <v>0</v>
      </c>
      <c r="E96" s="15"/>
      <c r="F96" s="38">
        <f>COUNTIF(H87:H95,"&lt;&gt;0")</f>
        <v>0</v>
      </c>
      <c r="G96" s="1"/>
    </row>
    <row r="97" spans="1:9" hidden="1" x14ac:dyDescent="0.2">
      <c r="A97" s="10"/>
      <c r="B97" s="16"/>
      <c r="C97" s="10"/>
      <c r="D97" s="16"/>
      <c r="E97" s="17"/>
      <c r="F97" s="57">
        <f>SUM(H87:H95)</f>
        <v>0</v>
      </c>
      <c r="G97" s="1"/>
    </row>
    <row r="98" spans="1:9" hidden="1" x14ac:dyDescent="0.2">
      <c r="A98" s="10"/>
      <c r="B98" s="16"/>
      <c r="C98" s="10"/>
      <c r="D98" s="16"/>
      <c r="E98" s="17"/>
      <c r="F98" s="17"/>
      <c r="G98" s="1"/>
    </row>
    <row r="99" spans="1:9" hidden="1" x14ac:dyDescent="0.2">
      <c r="A99" s="18" t="s">
        <v>45</v>
      </c>
      <c r="G99" s="52"/>
    </row>
    <row r="100" spans="1:9" ht="21" hidden="1" x14ac:dyDescent="0.2">
      <c r="A100" s="94" t="s">
        <v>47</v>
      </c>
      <c r="B100" s="95" t="s">
        <v>50</v>
      </c>
      <c r="C100" s="95" t="s">
        <v>49</v>
      </c>
      <c r="D100" s="95" t="s">
        <v>51</v>
      </c>
      <c r="E100" s="96" t="s">
        <v>90</v>
      </c>
      <c r="F100" s="95" t="s">
        <v>91</v>
      </c>
      <c r="G100" s="31" t="s">
        <v>64</v>
      </c>
    </row>
    <row r="101" spans="1:9" hidden="1" x14ac:dyDescent="0.2">
      <c r="A101" s="87"/>
      <c r="B101" s="87"/>
      <c r="C101" s="87"/>
      <c r="D101" s="88"/>
      <c r="E101" s="89"/>
      <c r="F101" s="90" t="s">
        <v>61</v>
      </c>
      <c r="G101" s="1"/>
    </row>
    <row r="102" spans="1:9" hidden="1" x14ac:dyDescent="0.2">
      <c r="A102" s="66" t="s">
        <v>29</v>
      </c>
      <c r="B102" s="67">
        <v>5.62</v>
      </c>
      <c r="C102" s="91"/>
      <c r="D102" s="14">
        <f t="shared" ref="D102:D110" si="16">IF(AND(C102&lt;=10,C102&gt;=6),(B102),(0))</f>
        <v>0</v>
      </c>
      <c r="E102" s="13" t="str">
        <f t="shared" ref="E102:E110" si="17">IF(AND(C102&gt;=6,C102&lt;=10),"APROBADA",IF(AND(C102&gt;=0,C102&lt;6,C102&lt;&gt;""),"REPROBADA",""))</f>
        <v/>
      </c>
      <c r="F102" s="91"/>
      <c r="G102" s="33"/>
      <c r="H102" s="47">
        <f t="shared" ref="H102:H110" si="18">IF(OR(AND(E102&lt;&gt;"APROBADA",OR(F102="x",F102="X")),E102="REPROBADA"),B102,0)</f>
        <v>0</v>
      </c>
      <c r="I102" s="47">
        <f t="shared" ref="I102:I110" si="19">IF(E102="REPROBADA",B102,0)</f>
        <v>0</v>
      </c>
    </row>
    <row r="103" spans="1:9" hidden="1" x14ac:dyDescent="0.2">
      <c r="A103" s="66" t="s">
        <v>31</v>
      </c>
      <c r="B103" s="67">
        <v>5.62</v>
      </c>
      <c r="C103" s="91"/>
      <c r="D103" s="14">
        <f t="shared" si="16"/>
        <v>0</v>
      </c>
      <c r="E103" s="13" t="str">
        <f t="shared" si="17"/>
        <v/>
      </c>
      <c r="F103" s="91"/>
      <c r="G103" s="33"/>
      <c r="H103" s="47">
        <f t="shared" si="18"/>
        <v>0</v>
      </c>
      <c r="I103" s="47">
        <f t="shared" si="19"/>
        <v>0</v>
      </c>
    </row>
    <row r="104" spans="1:9" hidden="1" x14ac:dyDescent="0.2">
      <c r="A104" s="66" t="s">
        <v>32</v>
      </c>
      <c r="B104" s="67">
        <v>4.5</v>
      </c>
      <c r="C104" s="91"/>
      <c r="D104" s="14">
        <f t="shared" si="16"/>
        <v>0</v>
      </c>
      <c r="E104" s="13" t="str">
        <f t="shared" si="17"/>
        <v/>
      </c>
      <c r="F104" s="91"/>
      <c r="G104" s="33"/>
      <c r="H104" s="47">
        <f t="shared" si="18"/>
        <v>0</v>
      </c>
      <c r="I104" s="47">
        <f t="shared" si="19"/>
        <v>0</v>
      </c>
    </row>
    <row r="105" spans="1:9" hidden="1" x14ac:dyDescent="0.2">
      <c r="A105" s="66" t="s">
        <v>30</v>
      </c>
      <c r="B105" s="67">
        <v>6.75</v>
      </c>
      <c r="C105" s="91"/>
      <c r="D105" s="14">
        <f t="shared" si="16"/>
        <v>0</v>
      </c>
      <c r="E105" s="13" t="str">
        <f t="shared" si="17"/>
        <v/>
      </c>
      <c r="F105" s="91"/>
      <c r="G105" s="33"/>
      <c r="H105" s="47">
        <f t="shared" si="18"/>
        <v>0</v>
      </c>
      <c r="I105" s="47">
        <f t="shared" si="19"/>
        <v>0</v>
      </c>
    </row>
    <row r="106" spans="1:9" hidden="1" x14ac:dyDescent="0.2">
      <c r="A106" s="66" t="s">
        <v>33</v>
      </c>
      <c r="B106" s="71">
        <v>0</v>
      </c>
      <c r="C106" s="91"/>
      <c r="D106" s="82">
        <f t="shared" si="16"/>
        <v>0</v>
      </c>
      <c r="E106" s="13" t="str">
        <f t="shared" si="17"/>
        <v/>
      </c>
      <c r="F106" s="91"/>
      <c r="G106" s="33"/>
      <c r="H106" s="47">
        <f t="shared" si="18"/>
        <v>0</v>
      </c>
      <c r="I106" s="47">
        <f t="shared" si="19"/>
        <v>0</v>
      </c>
    </row>
    <row r="107" spans="1:9" hidden="1" x14ac:dyDescent="0.2">
      <c r="A107" s="66" t="s">
        <v>101</v>
      </c>
      <c r="B107" s="67">
        <v>4.5</v>
      </c>
      <c r="C107" s="91"/>
      <c r="D107" s="14">
        <f t="shared" si="16"/>
        <v>0</v>
      </c>
      <c r="E107" s="13" t="str">
        <f t="shared" si="17"/>
        <v/>
      </c>
      <c r="F107" s="91"/>
      <c r="G107" s="33"/>
      <c r="H107" s="47">
        <f t="shared" si="18"/>
        <v>0</v>
      </c>
      <c r="I107" s="47">
        <f t="shared" si="19"/>
        <v>0</v>
      </c>
    </row>
    <row r="108" spans="1:9" hidden="1" x14ac:dyDescent="0.2">
      <c r="A108" s="66" t="s">
        <v>102</v>
      </c>
      <c r="B108" s="67">
        <v>4.5</v>
      </c>
      <c r="C108" s="91"/>
      <c r="D108" s="14">
        <f t="shared" si="16"/>
        <v>0</v>
      </c>
      <c r="E108" s="13" t="str">
        <f t="shared" si="17"/>
        <v/>
      </c>
      <c r="F108" s="91"/>
      <c r="G108" s="33"/>
      <c r="H108" s="47">
        <f t="shared" si="18"/>
        <v>0</v>
      </c>
      <c r="I108" s="47">
        <f t="shared" si="19"/>
        <v>0</v>
      </c>
    </row>
    <row r="109" spans="1:9" hidden="1" x14ac:dyDescent="0.2">
      <c r="A109" s="66" t="s">
        <v>103</v>
      </c>
      <c r="B109" s="67">
        <v>5.62</v>
      </c>
      <c r="C109" s="91"/>
      <c r="D109" s="14">
        <f t="shared" si="16"/>
        <v>0</v>
      </c>
      <c r="E109" s="13" t="str">
        <f t="shared" si="17"/>
        <v/>
      </c>
      <c r="F109" s="91"/>
      <c r="G109" s="33"/>
      <c r="H109" s="47">
        <f t="shared" si="18"/>
        <v>0</v>
      </c>
      <c r="I109" s="47">
        <f t="shared" si="19"/>
        <v>0</v>
      </c>
    </row>
    <row r="110" spans="1:9" hidden="1" x14ac:dyDescent="0.2">
      <c r="A110" s="66" t="s">
        <v>34</v>
      </c>
      <c r="B110" s="67">
        <v>3.37</v>
      </c>
      <c r="C110" s="91"/>
      <c r="D110" s="14">
        <f t="shared" si="16"/>
        <v>0</v>
      </c>
      <c r="E110" s="13" t="str">
        <f t="shared" si="17"/>
        <v/>
      </c>
      <c r="F110" s="91"/>
      <c r="G110" s="33"/>
      <c r="H110" s="47">
        <f t="shared" si="18"/>
        <v>0</v>
      </c>
      <c r="I110" s="47">
        <f t="shared" si="19"/>
        <v>0</v>
      </c>
    </row>
    <row r="111" spans="1:9" hidden="1" x14ac:dyDescent="0.2">
      <c r="A111" s="10"/>
      <c r="B111" s="14">
        <f>SUM(B102:B110)</f>
        <v>40.479999999999997</v>
      </c>
      <c r="C111" s="10"/>
      <c r="D111" s="68">
        <f>SUM(D102:D110)</f>
        <v>0</v>
      </c>
      <c r="E111" s="15"/>
      <c r="F111" s="38">
        <f>COUNTIF(H102:H110,"&lt;&gt;0")</f>
        <v>0</v>
      </c>
      <c r="G111" s="1"/>
    </row>
    <row r="112" spans="1:9" hidden="1" x14ac:dyDescent="0.2">
      <c r="A112" s="10"/>
      <c r="B112" s="16"/>
      <c r="C112" s="10"/>
      <c r="D112" s="16"/>
      <c r="E112" s="17"/>
      <c r="F112" s="57">
        <f>SUM(H102:H110)</f>
        <v>0</v>
      </c>
      <c r="G112" s="1"/>
    </row>
    <row r="113" spans="1:9" hidden="1" x14ac:dyDescent="0.2">
      <c r="A113" s="10"/>
      <c r="B113" s="16"/>
      <c r="C113" s="10"/>
      <c r="D113" s="16"/>
      <c r="E113" s="17"/>
      <c r="F113" s="17"/>
      <c r="G113" s="1"/>
    </row>
    <row r="114" spans="1:9" hidden="1" x14ac:dyDescent="0.2">
      <c r="A114" s="18" t="s">
        <v>46</v>
      </c>
      <c r="G114" s="52"/>
    </row>
    <row r="115" spans="1:9" ht="21" hidden="1" x14ac:dyDescent="0.2">
      <c r="A115" s="94" t="s">
        <v>47</v>
      </c>
      <c r="B115" s="95" t="s">
        <v>50</v>
      </c>
      <c r="C115" s="95" t="s">
        <v>49</v>
      </c>
      <c r="D115" s="95" t="s">
        <v>51</v>
      </c>
      <c r="E115" s="96" t="s">
        <v>90</v>
      </c>
      <c r="F115" s="95" t="s">
        <v>91</v>
      </c>
      <c r="G115" s="31" t="s">
        <v>64</v>
      </c>
    </row>
    <row r="116" spans="1:9" hidden="1" x14ac:dyDescent="0.2">
      <c r="A116" s="87"/>
      <c r="B116" s="87"/>
      <c r="C116" s="87"/>
      <c r="D116" s="88"/>
      <c r="E116" s="89"/>
      <c r="F116" s="90" t="s">
        <v>61</v>
      </c>
      <c r="G116" s="1"/>
    </row>
    <row r="117" spans="1:9" hidden="1" x14ac:dyDescent="0.2">
      <c r="A117" s="66" t="s">
        <v>35</v>
      </c>
      <c r="B117" s="67">
        <v>5.62</v>
      </c>
      <c r="C117" s="91"/>
      <c r="D117" s="14">
        <f t="shared" ref="D117:D125" si="20">IF(AND(C117&lt;=10,C117&gt;=6),(B117),(0))</f>
        <v>0</v>
      </c>
      <c r="E117" s="13" t="str">
        <f t="shared" ref="E117:E126" si="21">IF(AND(C117&gt;=6,C117&lt;=10),"APROBADA",IF(AND(C117&gt;=0,C117&lt;6,C117&lt;&gt;""),"REPROBADA",""))</f>
        <v/>
      </c>
      <c r="F117" s="91"/>
      <c r="G117" s="33"/>
      <c r="H117" s="47">
        <f t="shared" ref="H117:H125" si="22">IF(OR(AND(E117&lt;&gt;"APROBADA",OR(F117="x",F117="X")),E117="REPROBADA"),B117,0)</f>
        <v>0</v>
      </c>
      <c r="I117" s="47">
        <f t="shared" ref="I117:I125" si="23">IF(E117="REPROBADA",B117,0)</f>
        <v>0</v>
      </c>
    </row>
    <row r="118" spans="1:9" hidden="1" x14ac:dyDescent="0.2">
      <c r="A118" s="66" t="s">
        <v>36</v>
      </c>
      <c r="B118" s="67">
        <v>5.62</v>
      </c>
      <c r="C118" s="91"/>
      <c r="D118" s="14">
        <f t="shared" si="20"/>
        <v>0</v>
      </c>
      <c r="E118" s="13" t="str">
        <f t="shared" si="21"/>
        <v/>
      </c>
      <c r="F118" s="91"/>
      <c r="G118" s="33"/>
      <c r="H118" s="47">
        <f t="shared" si="22"/>
        <v>0</v>
      </c>
      <c r="I118" s="47">
        <f t="shared" si="23"/>
        <v>0</v>
      </c>
    </row>
    <row r="119" spans="1:9" hidden="1" x14ac:dyDescent="0.2">
      <c r="A119" s="66" t="s">
        <v>37</v>
      </c>
      <c r="B119" s="67">
        <v>4.5</v>
      </c>
      <c r="C119" s="91"/>
      <c r="D119" s="14">
        <f t="shared" si="20"/>
        <v>0</v>
      </c>
      <c r="E119" s="13" t="str">
        <f t="shared" si="21"/>
        <v/>
      </c>
      <c r="F119" s="91"/>
      <c r="G119" s="33"/>
      <c r="H119" s="47">
        <f t="shared" si="22"/>
        <v>0</v>
      </c>
      <c r="I119" s="47">
        <f t="shared" si="23"/>
        <v>0</v>
      </c>
    </row>
    <row r="120" spans="1:9" hidden="1" x14ac:dyDescent="0.2">
      <c r="A120" s="66" t="s">
        <v>38</v>
      </c>
      <c r="B120" s="67">
        <v>6.75</v>
      </c>
      <c r="C120" s="91"/>
      <c r="D120" s="14">
        <f t="shared" si="20"/>
        <v>0</v>
      </c>
      <c r="E120" s="13" t="str">
        <f t="shared" si="21"/>
        <v/>
      </c>
      <c r="F120" s="91"/>
      <c r="G120" s="33"/>
      <c r="H120" s="47">
        <f t="shared" si="22"/>
        <v>0</v>
      </c>
      <c r="I120" s="47">
        <f t="shared" si="23"/>
        <v>0</v>
      </c>
    </row>
    <row r="121" spans="1:9" hidden="1" x14ac:dyDescent="0.2">
      <c r="A121" s="66" t="s">
        <v>39</v>
      </c>
      <c r="B121" s="71">
        <v>0</v>
      </c>
      <c r="C121" s="91"/>
      <c r="D121" s="82">
        <f t="shared" si="20"/>
        <v>0</v>
      </c>
      <c r="E121" s="13" t="str">
        <f t="shared" si="21"/>
        <v/>
      </c>
      <c r="F121" s="91"/>
      <c r="G121" s="33"/>
      <c r="H121" s="47">
        <f t="shared" si="22"/>
        <v>0</v>
      </c>
      <c r="I121" s="47">
        <f t="shared" si="23"/>
        <v>0</v>
      </c>
    </row>
    <row r="122" spans="1:9" hidden="1" x14ac:dyDescent="0.2">
      <c r="A122" s="66" t="s">
        <v>104</v>
      </c>
      <c r="B122" s="67">
        <v>4.5</v>
      </c>
      <c r="C122" s="91"/>
      <c r="D122" s="14">
        <f t="shared" si="20"/>
        <v>0</v>
      </c>
      <c r="E122" s="13" t="str">
        <f t="shared" si="21"/>
        <v/>
      </c>
      <c r="F122" s="91"/>
      <c r="G122" s="33"/>
      <c r="H122" s="47">
        <f t="shared" si="22"/>
        <v>0</v>
      </c>
      <c r="I122" s="47">
        <f t="shared" si="23"/>
        <v>0</v>
      </c>
    </row>
    <row r="123" spans="1:9" hidden="1" x14ac:dyDescent="0.2">
      <c r="A123" s="66" t="s">
        <v>105</v>
      </c>
      <c r="B123" s="67">
        <v>4.5</v>
      </c>
      <c r="C123" s="91"/>
      <c r="D123" s="14">
        <f t="shared" si="20"/>
        <v>0</v>
      </c>
      <c r="E123" s="13" t="str">
        <f t="shared" si="21"/>
        <v/>
      </c>
      <c r="F123" s="91"/>
      <c r="G123" s="33"/>
      <c r="H123" s="47">
        <f>IF(OR(AND(E123&lt;&gt;"APROBADA",OR(F123="x",F123="X")),E123="REPROBADA"),B123,0)</f>
        <v>0</v>
      </c>
      <c r="I123" s="47">
        <f t="shared" si="23"/>
        <v>0</v>
      </c>
    </row>
    <row r="124" spans="1:9" hidden="1" x14ac:dyDescent="0.2">
      <c r="A124" s="66" t="s">
        <v>106</v>
      </c>
      <c r="B124" s="67">
        <v>4.5</v>
      </c>
      <c r="C124" s="91"/>
      <c r="D124" s="14">
        <f t="shared" si="20"/>
        <v>0</v>
      </c>
      <c r="E124" s="13" t="str">
        <f t="shared" si="21"/>
        <v/>
      </c>
      <c r="F124" s="91"/>
      <c r="G124" s="33"/>
      <c r="H124" s="47">
        <f t="shared" si="22"/>
        <v>0</v>
      </c>
      <c r="I124" s="47">
        <f t="shared" si="23"/>
        <v>0</v>
      </c>
    </row>
    <row r="125" spans="1:9" hidden="1" x14ac:dyDescent="0.2">
      <c r="A125" s="66" t="s">
        <v>40</v>
      </c>
      <c r="B125" s="67">
        <v>5.62</v>
      </c>
      <c r="C125" s="91"/>
      <c r="D125" s="14">
        <f t="shared" si="20"/>
        <v>0</v>
      </c>
      <c r="E125" s="13" t="str">
        <f t="shared" si="21"/>
        <v/>
      </c>
      <c r="F125" s="91"/>
      <c r="G125" s="33"/>
      <c r="H125" s="47">
        <f t="shared" si="22"/>
        <v>0</v>
      </c>
      <c r="I125" s="47">
        <f t="shared" si="23"/>
        <v>0</v>
      </c>
    </row>
    <row r="126" spans="1:9" hidden="1" x14ac:dyDescent="0.2">
      <c r="B126" s="14">
        <f>SUM(B117:B125)</f>
        <v>41.61</v>
      </c>
      <c r="C126" s="10"/>
      <c r="D126" s="68">
        <f>SUM(D117:D125)</f>
        <v>0</v>
      </c>
      <c r="E126" s="15" t="str">
        <f t="shared" si="21"/>
        <v/>
      </c>
      <c r="F126" s="38">
        <f>COUNTIF(H117:H125,"&lt;&gt;0")</f>
        <v>0</v>
      </c>
      <c r="G126" s="1"/>
    </row>
    <row r="127" spans="1:9" hidden="1" x14ac:dyDescent="0.2">
      <c r="F127" s="57">
        <f>SUM(H117:H125)</f>
        <v>0</v>
      </c>
      <c r="G127" s="52"/>
    </row>
    <row r="128" spans="1:9" ht="12.75" hidden="1"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sheetData>
  <sheetProtection selectLockedCells="1"/>
  <mergeCells count="26">
    <mergeCell ref="C39:D39"/>
    <mergeCell ref="E39:F39"/>
    <mergeCell ref="B1:F1"/>
    <mergeCell ref="B2:C2"/>
    <mergeCell ref="A3:F3"/>
    <mergeCell ref="A4:F4"/>
    <mergeCell ref="C10:D10"/>
    <mergeCell ref="C11:D11"/>
    <mergeCell ref="C12:D12"/>
    <mergeCell ref="A14:B14"/>
    <mergeCell ref="C14:F14"/>
    <mergeCell ref="A15:F15"/>
    <mergeCell ref="A16:F16"/>
    <mergeCell ref="C7:D7"/>
    <mergeCell ref="C37:E37"/>
    <mergeCell ref="A18:A19"/>
    <mergeCell ref="B18:C18"/>
    <mergeCell ref="D18:E18"/>
    <mergeCell ref="B19:C19"/>
    <mergeCell ref="D19:E19"/>
    <mergeCell ref="A28:F28"/>
    <mergeCell ref="A29:F29"/>
    <mergeCell ref="A30:F30"/>
    <mergeCell ref="A31:F31"/>
    <mergeCell ref="A32:F32"/>
    <mergeCell ref="C33:E33"/>
  </mergeCells>
  <conditionalFormatting sqref="A3:A5">
    <cfRule type="cellIs" dxfId="65" priority="9" operator="equal">
      <formula>"PROCEDE"</formula>
    </cfRule>
    <cfRule type="cellIs" dxfId="64" priority="10" operator="equal">
      <formula>"NO PROCEDE INSCRIPCIÓN"</formula>
    </cfRule>
  </conditionalFormatting>
  <conditionalFormatting sqref="E87:E95 E102:E110 E117:E125 E70:E79 E56:E64 E42:E50">
    <cfRule type="cellIs" dxfId="63" priority="8" operator="equal">
      <formula>"REPROBADA"</formula>
    </cfRule>
  </conditionalFormatting>
  <conditionalFormatting sqref="F9">
    <cfRule type="cellIs" dxfId="62" priority="6" operator="equal">
      <formula>1</formula>
    </cfRule>
  </conditionalFormatting>
  <conditionalFormatting sqref="A3">
    <cfRule type="cellIs" dxfId="61" priority="2" operator="equal">
      <formula>"PROCEDE"</formula>
    </cfRule>
    <cfRule type="cellIs" dxfId="60" priority="3" operator="equal">
      <formula>"NO PROCEDE INSCRIPCIÓN"</formula>
    </cfRule>
  </conditionalFormatting>
  <conditionalFormatting sqref="E7">
    <cfRule type="cellIs" dxfId="59" priority="1" operator="greaterThan">
      <formula>80</formula>
    </cfRule>
  </conditionalFormatting>
  <pageMargins left="0" right="0" top="0.94488188976377963" bottom="0.55118110236220474" header="0.11811023622047245" footer="0.86614173228346458"/>
  <pageSetup orientation="portrait" r:id="rId1"/>
  <headerFooter>
    <oddHeader>&amp;L&amp;G&amp;C&amp;12GUÍA DE CÁLCULO DE CRÉDITOS&amp;10
&amp;"Verdana,Negrita"&amp;14TRONCO COMÚN&amp;"Verdana,Normal"&amp;10
&amp;12PLAN DE ESTUDIOS 2009&amp;R&amp;G</oddHeader>
    <oddFooter>&amp;L© IPN - CECYT 10 CVM
&amp;5&amp;K01+041LOGG/JBG&amp;C&amp;P de 2&amp;RSSEIS/GE/v26jul2016</oddFooter>
  </headerFooter>
  <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429A42DF365BA40B86676EC9ACA317F" ma:contentTypeVersion="2" ma:contentTypeDescription="Crear nuevo documento." ma:contentTypeScope="" ma:versionID="4e81d53d25d340adb96adf5ffafd51f2">
  <xsd:schema xmlns:xsd="http://www.w3.org/2001/XMLSchema" xmlns:xs="http://www.w3.org/2001/XMLSchema" xmlns:p="http://schemas.microsoft.com/office/2006/metadata/properties" xmlns:ns1="http://schemas.microsoft.com/sharepoint/v3" targetNamespace="http://schemas.microsoft.com/office/2006/metadata/properties" ma:root="true" ma:fieldsID="98d751fe48c5c12ab88765582fc9fa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643D866-6C68-4CEE-88A0-6B02A0B75C89}">
  <ds:schemaRefs>
    <ds:schemaRef ds:uri="http://schemas.microsoft.com/sharepoint/v3/contenttype/forms"/>
  </ds:schemaRefs>
</ds:datastoreItem>
</file>

<file path=customXml/itemProps2.xml><?xml version="1.0" encoding="utf-8"?>
<ds:datastoreItem xmlns:ds="http://schemas.openxmlformats.org/officeDocument/2006/customXml" ds:itemID="{493A293D-B277-4179-B408-6C60FD33F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F97FE-F571-47DC-95DA-DD1A95636EAC}">
  <ds:schemaRefs>
    <ds:schemaRef ds:uri="http://www.w3.org/XML/1998/namespace"/>
    <ds:schemaRef ds:uri="http://purl.org/dc/elements/1.1/"/>
    <ds:schemaRef ds:uri="http://purl.org/dc/dcmitype/"/>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TRONCO COMÚN</vt:lpstr>
      <vt:lpstr>'TRONCO COMÚN'!Títulos_a_imprimir</vt:lpstr>
    </vt:vector>
  </TitlesOfParts>
  <Company>IPN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TRONCO COMÚN</dc:title>
  <dc:creator>ING. JORGE BUENROSTRO GARCÍA</dc:creator>
  <cp:lastModifiedBy>USER</cp:lastModifiedBy>
  <cp:lastPrinted>2016-07-27T18:22:52Z</cp:lastPrinted>
  <dcterms:created xsi:type="dcterms:W3CDTF">2011-06-09T17:07:49Z</dcterms:created>
  <dcterms:modified xsi:type="dcterms:W3CDTF">2019-01-23T16:09:05Z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0x0101000429A42DF365BA40B86676EC9ACA317F</vt:lpwstr>
  </property>
</Properties>
</file>